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9720" windowHeight="11760" activeTab="2"/>
  </bookViews>
  <sheets>
    <sheet name="THANG 1" sheetId="11" r:id="rId1"/>
    <sheet name="THANG 2" sheetId="14" r:id="rId2"/>
    <sheet name="THANG 3" sheetId="15" r:id="rId3"/>
    <sheet name="QUI I" sheetId="16" r:id="rId4"/>
    <sheet name="THANG 4" sheetId="17" r:id="rId5"/>
  </sheets>
  <definedNames>
    <definedName name="_xlnm.Print_Area" localSheetId="0">'THANG 1'!$A$1:$K$36</definedName>
    <definedName name="_xlnm.Print_Area" localSheetId="1">'THANG 2'!$A$1:$K$37</definedName>
    <definedName name="_xlnm.Print_Area" localSheetId="2">'THANG 3'!$A$1:$K$52</definedName>
    <definedName name="_xlnm.Print_Titles" localSheetId="0">'THANG 1'!$3:$3</definedName>
    <definedName name="_xlnm.Print_Titles" localSheetId="1">'THANG 2'!$3:$3</definedName>
    <definedName name="_xlnm.Print_Titles" localSheetId="2">'THANG 3'!$3:$3</definedName>
  </definedNames>
  <calcPr calcId="144525"/>
</workbook>
</file>

<file path=xl/calcChain.xml><?xml version="1.0" encoding="utf-8"?>
<calcChain xmlns="http://schemas.openxmlformats.org/spreadsheetml/2006/main">
  <c r="F5" i="16" l="1"/>
  <c r="F6" i="16"/>
  <c r="F7" i="16"/>
  <c r="F8" i="16"/>
  <c r="F9" i="16"/>
  <c r="F10" i="16"/>
  <c r="F11" i="16"/>
  <c r="F12" i="16"/>
  <c r="F13" i="16"/>
  <c r="F14" i="16"/>
  <c r="F15" i="16"/>
  <c r="F16" i="16"/>
  <c r="F17" i="16"/>
  <c r="F18" i="16"/>
  <c r="F19" i="16"/>
  <c r="F20" i="16"/>
  <c r="F21" i="16"/>
  <c r="E19" i="16"/>
  <c r="E20" i="16"/>
  <c r="D19" i="16"/>
  <c r="D22" i="16"/>
  <c r="E22" i="16"/>
  <c r="C22" i="16"/>
  <c r="E21" i="16"/>
  <c r="D21" i="16"/>
  <c r="C21" i="16"/>
  <c r="J23" i="15"/>
  <c r="K23" i="15"/>
  <c r="K22" i="15"/>
  <c r="J22" i="15"/>
  <c r="F22" i="15"/>
  <c r="K22" i="14"/>
  <c r="K21" i="15"/>
  <c r="K20" i="15"/>
  <c r="K19" i="15"/>
  <c r="K20" i="14"/>
  <c r="K21" i="14"/>
  <c r="J22" i="14"/>
  <c r="F22" i="11" l="1"/>
  <c r="J22" i="11" s="1"/>
  <c r="K22" i="11" s="1"/>
  <c r="F22" i="17"/>
  <c r="J21" i="17"/>
  <c r="K21" i="17" s="1"/>
  <c r="F21" i="17"/>
  <c r="F20" i="17"/>
  <c r="J20" i="17" s="1"/>
  <c r="K20" i="17" s="1"/>
  <c r="F19" i="17"/>
  <c r="F18" i="17"/>
  <c r="H18" i="17" s="1"/>
  <c r="J18" i="17" s="1"/>
  <c r="K18" i="17" s="1"/>
  <c r="M17" i="17"/>
  <c r="F17" i="17"/>
  <c r="F16" i="17"/>
  <c r="J16" i="17" s="1"/>
  <c r="K16" i="17" s="1"/>
  <c r="F15" i="17"/>
  <c r="J15" i="17" s="1"/>
  <c r="K15" i="17" s="1"/>
  <c r="F14" i="17"/>
  <c r="H14" i="17" s="1"/>
  <c r="J14" i="17" s="1"/>
  <c r="K14" i="17" s="1"/>
  <c r="F13" i="17"/>
  <c r="H13" i="17" s="1"/>
  <c r="J13" i="17" s="1"/>
  <c r="K13" i="17" s="1"/>
  <c r="J12" i="17"/>
  <c r="K12" i="17" s="1"/>
  <c r="F12" i="17"/>
  <c r="F11" i="17"/>
  <c r="J11" i="17" s="1"/>
  <c r="K11" i="17" s="1"/>
  <c r="F10" i="17"/>
  <c r="J10" i="17" s="1"/>
  <c r="K10" i="17" s="1"/>
  <c r="F9" i="17"/>
  <c r="F8" i="17"/>
  <c r="J8" i="17" s="1"/>
  <c r="K8" i="17" s="1"/>
  <c r="J7" i="17"/>
  <c r="K7" i="17" s="1"/>
  <c r="F7" i="17"/>
  <c r="H6" i="17"/>
  <c r="J6" i="17" s="1"/>
  <c r="K6" i="17" s="1"/>
  <c r="F6" i="17"/>
  <c r="H5" i="17"/>
  <c r="J5" i="17" s="1"/>
  <c r="F5" i="17"/>
  <c r="K5" i="17" l="1"/>
  <c r="J17" i="17"/>
  <c r="K17" i="17" s="1"/>
  <c r="H17" i="17"/>
  <c r="N17" i="17"/>
  <c r="N18" i="17" s="1"/>
  <c r="O18" i="17" s="1"/>
  <c r="H19" i="17"/>
  <c r="J19" i="17" s="1"/>
  <c r="K19" i="17" s="1"/>
  <c r="H9" i="17"/>
  <c r="J9" i="17" s="1"/>
  <c r="K9" i="17" l="1"/>
  <c r="N21" i="17" s="1"/>
  <c r="J23" i="17"/>
  <c r="K23" i="17" l="1"/>
  <c r="D26" i="17" l="1"/>
  <c r="D25" i="17"/>
  <c r="D10" i="16" l="1"/>
  <c r="E10" i="16" s="1"/>
  <c r="C20" i="16"/>
  <c r="C18" i="16"/>
  <c r="C17" i="16"/>
  <c r="C16" i="16"/>
  <c r="D16" i="16" s="1"/>
  <c r="E16" i="16" s="1"/>
  <c r="C15" i="16"/>
  <c r="C14" i="16"/>
  <c r="C13" i="16"/>
  <c r="C12" i="16"/>
  <c r="C11" i="16"/>
  <c r="C10" i="16"/>
  <c r="C9" i="16"/>
  <c r="C8" i="16"/>
  <c r="D8" i="16" s="1"/>
  <c r="E8" i="16" s="1"/>
  <c r="C7" i="16"/>
  <c r="C6" i="16"/>
  <c r="C5" i="16"/>
  <c r="C4" i="16"/>
  <c r="K21" i="11"/>
  <c r="K19" i="11"/>
  <c r="M17" i="11" l="1"/>
  <c r="N18" i="11" l="1"/>
  <c r="N17" i="11"/>
  <c r="O18" i="11"/>
  <c r="F4" i="16"/>
  <c r="M28" i="14" l="1"/>
  <c r="M27" i="14"/>
  <c r="F21" i="15"/>
  <c r="J21" i="15" s="1"/>
  <c r="F20" i="15"/>
  <c r="J20" i="15" s="1"/>
  <c r="F19" i="15"/>
  <c r="H19" i="15" s="1"/>
  <c r="F18" i="15"/>
  <c r="H18" i="15" s="1"/>
  <c r="J18" i="15" s="1"/>
  <c r="K18" i="15" s="1"/>
  <c r="F17" i="15"/>
  <c r="H17" i="15" s="1"/>
  <c r="J17" i="15" s="1"/>
  <c r="K17" i="15" s="1"/>
  <c r="F16" i="15"/>
  <c r="J16" i="15" s="1"/>
  <c r="K16" i="15" s="1"/>
  <c r="F15" i="15"/>
  <c r="J15" i="15" s="1"/>
  <c r="K15" i="15" s="1"/>
  <c r="F14" i="15"/>
  <c r="H14" i="15" s="1"/>
  <c r="F13" i="15"/>
  <c r="F12" i="15"/>
  <c r="J12" i="15" s="1"/>
  <c r="K12" i="15" s="1"/>
  <c r="F11" i="15"/>
  <c r="J11" i="15" s="1"/>
  <c r="K11" i="15" s="1"/>
  <c r="F10" i="15"/>
  <c r="J10" i="15" s="1"/>
  <c r="K10" i="15" s="1"/>
  <c r="F9" i="15"/>
  <c r="H9" i="15" s="1"/>
  <c r="J9" i="15" s="1"/>
  <c r="K9" i="15" s="1"/>
  <c r="F8" i="15"/>
  <c r="J8" i="15" s="1"/>
  <c r="K8" i="15" s="1"/>
  <c r="F7" i="15"/>
  <c r="J7" i="15" s="1"/>
  <c r="K7" i="15" s="1"/>
  <c r="F6" i="15"/>
  <c r="F5" i="15"/>
  <c r="H5" i="15" s="1"/>
  <c r="F21" i="14"/>
  <c r="J21" i="14" s="1"/>
  <c r="F20" i="14"/>
  <c r="J20" i="14" s="1"/>
  <c r="F19" i="14"/>
  <c r="H19" i="14" s="1"/>
  <c r="J19" i="14" s="1"/>
  <c r="K19" i="14" s="1"/>
  <c r="F18" i="14"/>
  <c r="H18" i="14" s="1"/>
  <c r="J18" i="14" s="1"/>
  <c r="K18" i="14" s="1"/>
  <c r="F17" i="14"/>
  <c r="H17" i="14" s="1"/>
  <c r="J17" i="14" s="1"/>
  <c r="K17" i="14" s="1"/>
  <c r="F16" i="14"/>
  <c r="J16" i="14" s="1"/>
  <c r="K16" i="14" s="1"/>
  <c r="F15" i="14"/>
  <c r="J15" i="14" s="1"/>
  <c r="K15" i="14" s="1"/>
  <c r="F14" i="14"/>
  <c r="F13" i="14"/>
  <c r="H13" i="14" s="1"/>
  <c r="F12" i="14"/>
  <c r="J12" i="14" s="1"/>
  <c r="K12" i="14" s="1"/>
  <c r="F11" i="14"/>
  <c r="J11" i="14" s="1"/>
  <c r="K11" i="14" s="1"/>
  <c r="F10" i="14"/>
  <c r="J10" i="14" s="1"/>
  <c r="K10" i="14" s="1"/>
  <c r="F9" i="14"/>
  <c r="H9" i="14" s="1"/>
  <c r="J9" i="14" s="1"/>
  <c r="K9" i="14" s="1"/>
  <c r="F8" i="14"/>
  <c r="J8" i="14" s="1"/>
  <c r="K8" i="14" s="1"/>
  <c r="F7" i="14"/>
  <c r="J7" i="14" s="1"/>
  <c r="K7" i="14" s="1"/>
  <c r="F6" i="14"/>
  <c r="F5" i="14"/>
  <c r="F21" i="11"/>
  <c r="J21" i="11" s="1"/>
  <c r="F20" i="11"/>
  <c r="J20" i="11" s="1"/>
  <c r="K23" i="14" l="1"/>
  <c r="J23" i="14"/>
  <c r="K20" i="11"/>
  <c r="J23" i="11"/>
  <c r="J19" i="15"/>
  <c r="J13" i="14"/>
  <c r="K13" i="14" s="1"/>
  <c r="H14" i="14"/>
  <c r="J14" i="14" s="1"/>
  <c r="K14" i="14" s="1"/>
  <c r="H13" i="15"/>
  <c r="J13" i="15" s="1"/>
  <c r="K13" i="15" s="1"/>
  <c r="J5" i="15"/>
  <c r="K5" i="15" s="1"/>
  <c r="H6" i="15"/>
  <c r="J6" i="15" s="1"/>
  <c r="K6" i="15" s="1"/>
  <c r="J14" i="15"/>
  <c r="K14" i="15" s="1"/>
  <c r="H5" i="14"/>
  <c r="J5" i="14" s="1"/>
  <c r="K5" i="14" s="1"/>
  <c r="H6" i="14"/>
  <c r="J6" i="14" s="1"/>
  <c r="K6" i="14" s="1"/>
  <c r="F19" i="11"/>
  <c r="F18" i="11"/>
  <c r="F17" i="11"/>
  <c r="F16" i="11"/>
  <c r="J16" i="11" s="1"/>
  <c r="K16" i="11" s="1"/>
  <c r="F15" i="11"/>
  <c r="J15" i="11" s="1"/>
  <c r="K15" i="11" s="1"/>
  <c r="F14" i="11"/>
  <c r="H14" i="11" s="1"/>
  <c r="J14" i="11" s="1"/>
  <c r="K14" i="11" s="1"/>
  <c r="F13" i="11"/>
  <c r="H13" i="11" s="1"/>
  <c r="J13" i="11" s="1"/>
  <c r="K13" i="11" s="1"/>
  <c r="F12" i="11"/>
  <c r="J12" i="11" s="1"/>
  <c r="K12" i="11" s="1"/>
  <c r="F11" i="11"/>
  <c r="J11" i="11" s="1"/>
  <c r="K11" i="11" s="1"/>
  <c r="F10" i="11"/>
  <c r="J10" i="11" s="1"/>
  <c r="K10" i="11" s="1"/>
  <c r="F9" i="11"/>
  <c r="H9" i="11" s="1"/>
  <c r="F8" i="11"/>
  <c r="J8" i="11" s="1"/>
  <c r="K8" i="11" s="1"/>
  <c r="F7" i="11"/>
  <c r="J7" i="11" s="1"/>
  <c r="K7" i="11" s="1"/>
  <c r="F6" i="11"/>
  <c r="F5" i="11"/>
  <c r="H5" i="11" s="1"/>
  <c r="J5" i="11" s="1"/>
  <c r="C19" i="16" l="1"/>
  <c r="K23" i="11"/>
  <c r="K5" i="11"/>
  <c r="H18" i="11"/>
  <c r="J18" i="11" s="1"/>
  <c r="K18" i="11" s="1"/>
  <c r="H6" i="11"/>
  <c r="J6" i="11" s="1"/>
  <c r="J9" i="11"/>
  <c r="K9" i="11" s="1"/>
  <c r="H17" i="11"/>
  <c r="J17" i="11" s="1"/>
  <c r="K17" i="11" s="1"/>
  <c r="H19" i="11"/>
  <c r="J19" i="11" s="1"/>
  <c r="D26" i="15" l="1"/>
  <c r="D25" i="15"/>
  <c r="D25" i="14"/>
  <c r="D26" i="14"/>
  <c r="K6" i="11"/>
  <c r="N21" i="11" s="1"/>
  <c r="F22" i="16" l="1"/>
  <c r="C24" i="16" s="1"/>
  <c r="D26" i="11"/>
  <c r="D25" i="11"/>
  <c r="C25" i="16" l="1"/>
</calcChain>
</file>

<file path=xl/sharedStrings.xml><?xml version="1.0" encoding="utf-8"?>
<sst xmlns="http://schemas.openxmlformats.org/spreadsheetml/2006/main" count="222" uniqueCount="53">
  <si>
    <t>Phạm Hữu Lộc</t>
  </si>
  <si>
    <t>Nguyễn Thanh Lâm</t>
  </si>
  <si>
    <t>Nguyễn Văn Chiến</t>
  </si>
  <si>
    <t>Nguyễn Thị Hoa</t>
  </si>
  <si>
    <t>Nguyễn Văn Tấn</t>
  </si>
  <si>
    <t>Nguyễn Thị Kim Dung</t>
  </si>
  <si>
    <t>Nguyễn Chí Nhân</t>
  </si>
  <si>
    <t>Lê Quang Liêm</t>
  </si>
  <si>
    <t>Lâm Viết Dũng</t>
  </si>
  <si>
    <t>Võ Thị Xuân Thơ</t>
  </si>
  <si>
    <t>Phạm Hữu Tấn</t>
  </si>
  <si>
    <t>Nguyễn Ngọc Trang</t>
  </si>
  <si>
    <t>TT</t>
  </si>
  <si>
    <t>Họ tên</t>
  </si>
  <si>
    <t>6=3*5</t>
  </si>
  <si>
    <t>8=(3+4+6)*7</t>
  </si>
  <si>
    <t>10 = 8*9</t>
  </si>
  <si>
    <t>11=10*1%</t>
  </si>
  <si>
    <t>Trương Thị Hồng</t>
  </si>
  <si>
    <t>Nguyễn Yến Nhi</t>
  </si>
  <si>
    <t>Nguyễn Văn Chì</t>
  </si>
  <si>
    <t>CỘNG HÒA XÃ HỘI CHỦ NGHĨA VIỆT NAM
Độc lập - Tự do - Hạnh phúc</t>
  </si>
  <si>
    <t>TỔNG CỘNG:</t>
  </si>
  <si>
    <t>PC
CV</t>
  </si>
  <si>
    <t>PC
VK</t>
  </si>
  <si>
    <t>Phụ cấp 
TNNG</t>
  </si>
  <si>
    <t>Tổng
lương</t>
  </si>
  <si>
    <t>Đảng 
phí 1%</t>
  </si>
  <si>
    <t xml:space="preserve">HS
lương </t>
  </si>
  <si>
    <t>Lưu Hoàng Hải Yến</t>
  </si>
  <si>
    <t>Trần Quốc Định</t>
  </si>
  <si>
    <t>Truy thu</t>
  </si>
  <si>
    <t>đồng</t>
  </si>
  <si>
    <t>Lương 
cơ bản</t>
  </si>
  <si>
    <t>BÍ THƯ</t>
  </si>
  <si>
    <t>NGƯỜI LẬP BÁO CÁO</t>
  </si>
  <si>
    <t>TP.Hồ Chí Minh, ngày     tháng    năm 2019</t>
  </si>
  <si>
    <t xml:space="preserve">T/M BỘ </t>
  </si>
  <si>
    <t xml:space="preserve">T/M CHI BỘ </t>
  </si>
  <si>
    <t>Đảng phí
tháng 01</t>
  </si>
  <si>
    <t>Đảng phí
tháng 02</t>
  </si>
  <si>
    <t>Đảng phí
tháng 3</t>
  </si>
  <si>
    <t>- Chi bộ trích lại 30% tiền thu đảng phí:</t>
  </si>
  <si>
    <t>- Chi bộ nộp lên đảng bộ trường 70%:</t>
  </si>
  <si>
    <t>Đảng phí Quý I</t>
  </si>
  <si>
    <t>ĐẢNG BỘ TRƯỜNG CAO ĐẲNG 
LÝ TỰ TRỌNG THÀNH PHỐ HỒ CHÍ MINH
CHI BỘ 2
*</t>
  </si>
  <si>
    <t>ĐẢNG BỘ TRƯỜNG CAO ĐẲNG 
LÝ TỰ TRỌNGTHÀNH PHỐ HỒ CHÍ MINH
CHI BỘ 2
*</t>
  </si>
  <si>
    <t>Thái Thị My Sa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</si>
  <si>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01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</si>
  <si>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02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</si>
  <si>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3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</si>
  <si>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quý I năm 2019</t>
    </r>
  </si>
  <si>
    <t>Ghi chú: Đảng viên Thái Thị My Sa, nghỉ chế độ thai sản từ 1/2/2019 - 1/8/2019 (Đóng 5%)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</si>
</sst>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_(* #,##0.000_);_(* \(#,##0.000\);_(* &quot;-&quot;??_);_(@_)"/>
    <numFmt numFmtId="166" formatCode="0.0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5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</cellStyleXfs>
  <cellXfs count="80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164" fontId="8" fillId="0" borderId="0" xfId="0" applyNumberFormat="1" applyFont="1"/>
    <xf numFmtId="43" fontId="8" fillId="0" borderId="0" xfId="0" applyNumberFormat="1" applyFont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164" fontId="9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164" fontId="9" fillId="0" borderId="1" xfId="0" applyNumberFormat="1" applyFont="1" applyBorder="1" applyAlignment="1">
      <alignment vertical="center"/>
    </xf>
    <xf numFmtId="0" fontId="9" fillId="0" borderId="0" xfId="0" applyFont="1" applyAlignment="1">
      <alignment horizontal="center"/>
    </xf>
    <xf numFmtId="0" fontId="0" fillId="0" borderId="0" xfId="0" applyAlignment="1">
      <alignment vertical="center"/>
    </xf>
    <xf numFmtId="0" fontId="9" fillId="0" borderId="0" xfId="0" applyFont="1" applyAlignment="1"/>
    <xf numFmtId="0" fontId="13" fillId="0" borderId="0" xfId="0" applyFont="1" applyAlignment="1"/>
    <xf numFmtId="0" fontId="12" fillId="0" borderId="0" xfId="0" applyFont="1" applyAlignment="1"/>
    <xf numFmtId="0" fontId="14" fillId="0" borderId="0" xfId="0" applyFont="1" applyAlignment="1"/>
    <xf numFmtId="0" fontId="2" fillId="3" borderId="0" xfId="0" applyFont="1" applyFill="1"/>
    <xf numFmtId="0" fontId="8" fillId="0" borderId="0" xfId="0" quotePrefix="1" applyFont="1" applyAlignment="1">
      <alignment horizontal="left" vertical="center"/>
    </xf>
    <xf numFmtId="0" fontId="8" fillId="0" borderId="0" xfId="0" quotePrefix="1" applyFont="1" applyAlignment="1">
      <alignment vertical="center"/>
    </xf>
    <xf numFmtId="164" fontId="9" fillId="0" borderId="0" xfId="0" applyNumberFormat="1" applyFont="1" applyAlignment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3" fontId="8" fillId="3" borderId="1" xfId="1" applyNumberFormat="1" applyFont="1" applyFill="1" applyBorder="1" applyAlignment="1">
      <alignment horizontal="right" vertical="center"/>
    </xf>
    <xf numFmtId="3" fontId="8" fillId="3" borderId="1" xfId="0" applyNumberFormat="1" applyFont="1" applyFill="1" applyBorder="1" applyAlignment="1">
      <alignment horizontal="right" vertical="center"/>
    </xf>
    <xf numFmtId="2" fontId="8" fillId="3" borderId="1" xfId="1" applyNumberFormat="1" applyFont="1" applyFill="1" applyBorder="1" applyAlignment="1">
      <alignment horizontal="right" vertical="center"/>
    </xf>
    <xf numFmtId="43" fontId="8" fillId="3" borderId="1" xfId="1" applyFont="1" applyFill="1" applyBorder="1" applyAlignment="1">
      <alignment horizontal="right" vertical="center"/>
    </xf>
    <xf numFmtId="9" fontId="8" fillId="3" borderId="1" xfId="1" applyNumberFormat="1" applyFont="1" applyFill="1" applyBorder="1" applyAlignment="1">
      <alignment horizontal="right" vertical="center"/>
    </xf>
    <xf numFmtId="165" fontId="8" fillId="3" borderId="1" xfId="1" applyNumberFormat="1" applyFont="1" applyFill="1" applyBorder="1" applyAlignment="1">
      <alignment horizontal="right" vertical="center"/>
    </xf>
    <xf numFmtId="166" fontId="8" fillId="3" borderId="1" xfId="1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horizontal="right" vertical="center"/>
    </xf>
    <xf numFmtId="14" fontId="2" fillId="3" borderId="0" xfId="0" applyNumberFormat="1" applyFont="1" applyFill="1"/>
    <xf numFmtId="2" fontId="8" fillId="3" borderId="1" xfId="0" applyNumberFormat="1" applyFont="1" applyFill="1" applyBorder="1" applyAlignment="1">
      <alignment horizontal="right" vertical="center"/>
    </xf>
    <xf numFmtId="0" fontId="8" fillId="3" borderId="1" xfId="0" applyFont="1" applyFill="1" applyBorder="1" applyAlignment="1">
      <alignment horizontal="right" vertical="center"/>
    </xf>
    <xf numFmtId="0" fontId="8" fillId="3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16" fillId="3" borderId="0" xfId="0" applyFont="1" applyFill="1"/>
    <xf numFmtId="164" fontId="2" fillId="3" borderId="0" xfId="0" applyNumberFormat="1" applyFont="1" applyFill="1"/>
    <xf numFmtId="0" fontId="8" fillId="0" borderId="0" xfId="0" applyFont="1" applyAlignment="1">
      <alignment horizontal="center"/>
    </xf>
    <xf numFmtId="0" fontId="8" fillId="3" borderId="2" xfId="1" applyNumberFormat="1" applyFont="1" applyFill="1" applyBorder="1" applyAlignment="1">
      <alignment horizontal="center" vertical="center"/>
    </xf>
    <xf numFmtId="43" fontId="8" fillId="4" borderId="1" xfId="1" applyFont="1" applyFill="1" applyBorder="1" applyAlignment="1">
      <alignment horizontal="right" vertical="center"/>
    </xf>
    <xf numFmtId="2" fontId="8" fillId="4" borderId="1" xfId="1" applyNumberFormat="1" applyFont="1" applyFill="1" applyBorder="1" applyAlignment="1">
      <alignment horizontal="right" vertical="center"/>
    </xf>
    <xf numFmtId="164" fontId="9" fillId="0" borderId="2" xfId="1" applyNumberFormat="1" applyFont="1" applyFill="1" applyBorder="1" applyAlignment="1">
      <alignment vertical="center"/>
    </xf>
    <xf numFmtId="164" fontId="9" fillId="0" borderId="5" xfId="1" applyNumberFormat="1" applyFont="1" applyFill="1" applyBorder="1" applyAlignment="1">
      <alignment vertical="center"/>
    </xf>
    <xf numFmtId="164" fontId="9" fillId="0" borderId="2" xfId="1" applyNumberFormat="1" applyFont="1" applyFill="1" applyBorder="1" applyAlignment="1">
      <alignment horizontal="center" vertical="center"/>
    </xf>
    <xf numFmtId="164" fontId="9" fillId="0" borderId="5" xfId="1" applyNumberFormat="1" applyFont="1" applyFill="1" applyBorder="1" applyAlignment="1">
      <alignment horizontal="center" vertical="center"/>
    </xf>
    <xf numFmtId="164" fontId="9" fillId="0" borderId="3" xfId="1" applyNumberFormat="1" applyFont="1" applyFill="1" applyBorder="1" applyAlignment="1">
      <alignment horizontal="center" vertical="center"/>
    </xf>
    <xf numFmtId="0" fontId="8" fillId="0" borderId="0" xfId="0" quotePrefix="1" applyFont="1" applyAlignment="1">
      <alignment horizontal="left" vertical="center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164" fontId="9" fillId="0" borderId="1" xfId="1" applyNumberFormat="1" applyFont="1" applyFill="1" applyBorder="1" applyAlignment="1">
      <alignment vertical="center"/>
    </xf>
    <xf numFmtId="0" fontId="10" fillId="0" borderId="0" xfId="0" applyFont="1"/>
  </cellXfs>
  <cellStyles count="4">
    <cellStyle name="Comma" xfId="1" builtinId="3"/>
    <cellStyle name="Normal" xfId="0" builtinId="0"/>
    <cellStyle name="Normal 2" xfId="3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70521" y="468406"/>
          <a:ext cx="202490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12328</xdr:colOff>
      <xdr:row>0</xdr:row>
      <xdr:rowOff>411256</xdr:rowOff>
    </xdr:from>
    <xdr:to>
      <xdr:col>5</xdr:col>
      <xdr:colOff>895350</xdr:colOff>
      <xdr:row>0</xdr:row>
      <xdr:rowOff>411257</xdr:rowOff>
    </xdr:to>
    <xdr:cxnSp macro="">
      <xdr:nvCxnSpPr>
        <xdr:cNvPr id="11" name="Straight Connector 10"/>
        <xdr:cNvCxnSpPr/>
      </xdr:nvCxnSpPr>
      <xdr:spPr>
        <a:xfrm flipV="1">
          <a:off x="4069978" y="411256"/>
          <a:ext cx="1749797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59749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zoomScaleNormal="100" workbookViewId="0">
      <pane ySplit="4" topLeftCell="A5" activePane="bottomLeft" state="frozen"/>
      <selection pane="bottomLeft" activeCell="A26" sqref="A26:C26"/>
    </sheetView>
  </sheetViews>
  <sheetFormatPr defaultRowHeight="15" x14ac:dyDescent="0.25"/>
  <cols>
    <col min="1" max="1" width="6.5703125" customWidth="1"/>
    <col min="2" max="2" width="25.85546875" customWidth="1"/>
    <col min="3" max="3" width="9.7109375" style="1" customWidth="1"/>
    <col min="4" max="4" width="10.28515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  <col min="17" max="17" width="20" customWidth="1"/>
  </cols>
  <sheetData>
    <row r="1" spans="1:14" s="3" customFormat="1" ht="63" customHeight="1" x14ac:dyDescent="0.25">
      <c r="A1" s="66" t="s">
        <v>45</v>
      </c>
      <c r="B1" s="67"/>
      <c r="C1" s="67"/>
      <c r="D1" s="67"/>
      <c r="E1" s="67"/>
      <c r="F1" s="67"/>
      <c r="G1" s="66" t="s">
        <v>21</v>
      </c>
      <c r="H1" s="67"/>
      <c r="I1" s="67"/>
      <c r="J1" s="67"/>
      <c r="K1" s="67"/>
    </row>
    <row r="2" spans="1:14" ht="50.25" customHeight="1" x14ac:dyDescent="0.25">
      <c r="A2" s="68" t="s">
        <v>48</v>
      </c>
      <c r="B2" s="69"/>
      <c r="C2" s="69"/>
      <c r="D2" s="69"/>
      <c r="E2" s="69"/>
      <c r="F2" s="69"/>
      <c r="G2" s="69"/>
      <c r="H2" s="69"/>
      <c r="I2" s="69"/>
      <c r="J2" s="69"/>
      <c r="K2" s="69"/>
    </row>
    <row r="3" spans="1:14" s="16" customFormat="1" ht="42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70" t="s">
        <v>24</v>
      </c>
      <c r="F3" s="71"/>
      <c r="G3" s="70" t="s">
        <v>25</v>
      </c>
      <c r="H3" s="72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31" customFormat="1" ht="23.25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2" si="0">C5*E5</f>
        <v>0.44820000000000004</v>
      </c>
      <c r="G5" s="41">
        <v>0.31</v>
      </c>
      <c r="H5" s="43">
        <f t="shared" ref="H5:H6" si="1">(C5+D5+F5)*G5</f>
        <v>1.9617420000000001</v>
      </c>
      <c r="I5" s="44">
        <v>1390000</v>
      </c>
      <c r="J5" s="44">
        <f t="shared" ref="J5:J22" si="2">(C5+D5+F5+H5)*I5</f>
        <v>11523019.380000001</v>
      </c>
      <c r="K5" s="44">
        <f t="shared" ref="K5" si="3">J5*1%</f>
        <v>115230.19380000001</v>
      </c>
      <c r="L5" s="45"/>
    </row>
    <row r="6" spans="1:14" s="31" customFormat="1" ht="23.25" customHeight="1" x14ac:dyDescent="0.25">
      <c r="A6" s="35">
        <v>2</v>
      </c>
      <c r="B6" s="36" t="s">
        <v>8</v>
      </c>
      <c r="C6" s="46">
        <v>4.6500000000000004</v>
      </c>
      <c r="D6" s="40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ref="K6" si="4">J6*1%</f>
        <v>82232.400000000009</v>
      </c>
      <c r="L6" s="45"/>
    </row>
    <row r="7" spans="1:14" s="31" customFormat="1" ht="23.25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</row>
    <row r="8" spans="1:14" s="31" customFormat="1" ht="23.25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5">J8*1%</f>
        <v>41700</v>
      </c>
      <c r="L8" s="45"/>
    </row>
    <row r="9" spans="1:14" s="31" customFormat="1" ht="23.25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</row>
    <row r="10" spans="1:14" s="31" customFormat="1" ht="23.25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</row>
    <row r="11" spans="1:14" s="31" customFormat="1" ht="23.25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6">J11*1%</f>
        <v>81009.2</v>
      </c>
    </row>
    <row r="12" spans="1:14" s="31" customFormat="1" ht="23.25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6"/>
        <v>55739</v>
      </c>
    </row>
    <row r="13" spans="1:14" s="31" customFormat="1" ht="23.25" customHeight="1" x14ac:dyDescent="0.25">
      <c r="A13" s="35">
        <v>9</v>
      </c>
      <c r="B13" s="36" t="s">
        <v>6</v>
      </c>
      <c r="C13" s="39">
        <v>3.99</v>
      </c>
      <c r="D13" s="40">
        <v>0.35</v>
      </c>
      <c r="E13" s="40"/>
      <c r="F13" s="48">
        <f t="shared" si="0"/>
        <v>0</v>
      </c>
      <c r="G13" s="41">
        <v>0.13</v>
      </c>
      <c r="H13" s="43">
        <f>(C13+D13+F13)*G13</f>
        <v>0.56420000000000003</v>
      </c>
      <c r="I13" s="44">
        <v>1390000</v>
      </c>
      <c r="J13" s="44">
        <f t="shared" si="2"/>
        <v>6816837.9999999991</v>
      </c>
      <c r="K13" s="44">
        <f t="shared" si="6"/>
        <v>68168.37999999999</v>
      </c>
      <c r="L13" s="45"/>
    </row>
    <row r="14" spans="1:14" s="31" customFormat="1" ht="23.25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6"/>
        <v>82941.300000000017</v>
      </c>
      <c r="L14" s="45"/>
    </row>
    <row r="15" spans="1:14" s="31" customFormat="1" ht="23.25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6"/>
        <v>55461</v>
      </c>
      <c r="L15" s="45"/>
    </row>
    <row r="16" spans="1:14" s="31" customFormat="1" ht="23.25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6"/>
        <v>37113</v>
      </c>
    </row>
    <row r="17" spans="1:17" s="31" customFormat="1" ht="23.25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6"/>
        <v>102807.18000000001</v>
      </c>
      <c r="M17" s="31">
        <f>L19+L20+L21</f>
        <v>37600</v>
      </c>
      <c r="N17" s="31">
        <f>M17*30%</f>
        <v>11280</v>
      </c>
    </row>
    <row r="18" spans="1:17" s="31" customFormat="1" ht="23.25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6"/>
        <v>37113</v>
      </c>
      <c r="N18" s="31">
        <f>M17-N17</f>
        <v>26320</v>
      </c>
      <c r="O18" s="31">
        <f>N18*30%</f>
        <v>7896</v>
      </c>
    </row>
    <row r="19" spans="1:17" s="31" customFormat="1" ht="23.25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7">(C19+D19+F19)*G19</f>
        <v>0</v>
      </c>
      <c r="I19" s="44">
        <v>1390000</v>
      </c>
      <c r="J19" s="44">
        <f t="shared" si="2"/>
        <v>4170000</v>
      </c>
      <c r="K19" s="44">
        <f>J19*1%</f>
        <v>41700</v>
      </c>
      <c r="L19" s="31">
        <v>4587</v>
      </c>
    </row>
    <row r="20" spans="1:17" s="31" customFormat="1" ht="23.25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</f>
        <v>37113</v>
      </c>
      <c r="L20" s="31">
        <v>16263</v>
      </c>
      <c r="Q20" s="50"/>
    </row>
    <row r="21" spans="1:17" s="31" customFormat="1" ht="23.25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  <c r="L21" s="31">
        <v>16750</v>
      </c>
      <c r="N21" s="51">
        <f>SUM(K5:K21)</f>
        <v>1093451.7010000001</v>
      </c>
    </row>
    <row r="22" spans="1:17" s="31" customFormat="1" ht="23.25" customHeight="1" x14ac:dyDescent="0.25">
      <c r="A22" s="53">
        <v>18</v>
      </c>
      <c r="B22" s="36" t="s">
        <v>47</v>
      </c>
      <c r="C22" s="39">
        <v>2.67</v>
      </c>
      <c r="D22" s="40"/>
      <c r="E22" s="40"/>
      <c r="F22" s="48">
        <f t="shared" si="0"/>
        <v>0</v>
      </c>
      <c r="G22" s="41"/>
      <c r="H22" s="43"/>
      <c r="I22" s="44">
        <v>1390000</v>
      </c>
      <c r="J22" s="44">
        <f t="shared" si="2"/>
        <v>3711300</v>
      </c>
      <c r="K22" s="44">
        <f>J22*1%</f>
        <v>37113</v>
      </c>
      <c r="N22" s="51"/>
    </row>
    <row r="23" spans="1:17" s="16" customFormat="1" ht="20.100000000000001" customHeight="1" x14ac:dyDescent="0.25">
      <c r="A23" s="58" t="s">
        <v>22</v>
      </c>
      <c r="B23" s="59"/>
      <c r="C23" s="59"/>
      <c r="D23" s="59"/>
      <c r="E23" s="59"/>
      <c r="F23" s="59"/>
      <c r="G23" s="59"/>
      <c r="H23" s="59"/>
      <c r="I23" s="60"/>
      <c r="J23" s="24">
        <f>SUM(J5:J22)</f>
        <v>113056470.10000001</v>
      </c>
      <c r="K23" s="24">
        <f>SUM(K5:K22)</f>
        <v>1130564.7010000001</v>
      </c>
    </row>
    <row r="24" spans="1:17" s="19" customFormat="1" ht="11.25" customHeight="1" x14ac:dyDescent="0.25">
      <c r="A24" s="6"/>
      <c r="B24" s="6"/>
      <c r="C24" s="7"/>
      <c r="D24" s="6"/>
      <c r="E24" s="6"/>
      <c r="F24" s="6"/>
      <c r="G24" s="6"/>
      <c r="H24" s="6"/>
      <c r="I24" s="6"/>
      <c r="J24" s="6"/>
      <c r="K24" s="6"/>
    </row>
    <row r="25" spans="1:17" s="19" customFormat="1" ht="22.5" customHeight="1" x14ac:dyDescent="0.25">
      <c r="A25" s="61" t="s">
        <v>42</v>
      </c>
      <c r="B25" s="61"/>
      <c r="C25" s="61"/>
      <c r="D25" s="34">
        <f>K23*30%</f>
        <v>339169.41030000005</v>
      </c>
      <c r="E25" s="49" t="s">
        <v>32</v>
      </c>
      <c r="F25" s="33"/>
      <c r="G25" s="33"/>
      <c r="K25" s="6"/>
      <c r="L25" s="20"/>
      <c r="M25" s="20"/>
      <c r="N25" s="20"/>
      <c r="O25" s="20"/>
    </row>
    <row r="26" spans="1:17" s="19" customFormat="1" ht="24.75" customHeight="1" x14ac:dyDescent="0.25">
      <c r="A26" s="61" t="s">
        <v>43</v>
      </c>
      <c r="B26" s="61"/>
      <c r="C26" s="61"/>
      <c r="D26" s="34">
        <f>K23*70%</f>
        <v>791395.29070000001</v>
      </c>
      <c r="E26" s="49" t="s">
        <v>32</v>
      </c>
      <c r="F26" s="33"/>
      <c r="G26" s="33"/>
      <c r="K26" s="9"/>
      <c r="L26" s="20"/>
      <c r="M26" s="10"/>
      <c r="N26" s="11"/>
      <c r="O26" s="20"/>
    </row>
    <row r="27" spans="1:17" s="19" customFormat="1" ht="15.75" x14ac:dyDescent="0.25">
      <c r="A27" s="6"/>
      <c r="B27" s="6"/>
      <c r="C27" s="7"/>
      <c r="D27" s="6"/>
      <c r="E27" s="6"/>
      <c r="F27" s="6"/>
      <c r="G27" s="6"/>
      <c r="H27" s="6"/>
      <c r="I27" s="6"/>
      <c r="J27" s="6"/>
      <c r="K27" s="9"/>
      <c r="L27" s="20"/>
      <c r="M27" s="12"/>
      <c r="N27" s="13"/>
      <c r="O27" s="20"/>
    </row>
    <row r="28" spans="1:17" s="19" customFormat="1" ht="15.75" x14ac:dyDescent="0.25">
      <c r="A28" s="63"/>
      <c r="B28" s="63"/>
      <c r="C28"/>
      <c r="G28" s="64" t="s">
        <v>36</v>
      </c>
      <c r="H28" s="64"/>
      <c r="I28" s="64"/>
      <c r="J28" s="64"/>
      <c r="K28" s="64"/>
      <c r="L28" s="20"/>
      <c r="M28" s="20"/>
      <c r="N28" s="20"/>
      <c r="O28" s="20"/>
    </row>
    <row r="29" spans="1:17" s="19" customFormat="1" ht="15.75" x14ac:dyDescent="0.25">
      <c r="A29" s="65" t="s">
        <v>35</v>
      </c>
      <c r="B29" s="65"/>
      <c r="C29" s="65"/>
      <c r="D29" s="65"/>
      <c r="E29" s="65"/>
      <c r="F29" s="65"/>
      <c r="G29" s="65" t="s">
        <v>37</v>
      </c>
      <c r="H29" s="65"/>
      <c r="I29" s="65"/>
      <c r="J29" s="65"/>
      <c r="K29" s="65"/>
      <c r="L29" s="20"/>
      <c r="M29" s="20"/>
      <c r="N29" s="20"/>
      <c r="O29" s="20"/>
    </row>
    <row r="30" spans="1:17" s="19" customFormat="1" ht="16.5" x14ac:dyDescent="0.25">
      <c r="A30"/>
      <c r="B30"/>
      <c r="C30"/>
      <c r="G30" s="62" t="s">
        <v>34</v>
      </c>
      <c r="H30" s="62"/>
      <c r="I30" s="62"/>
      <c r="J30" s="62"/>
      <c r="K30" s="62"/>
    </row>
    <row r="31" spans="1:17" s="19" customFormat="1" ht="15.75" x14ac:dyDescent="0.25">
      <c r="A31"/>
      <c r="B31"/>
      <c r="C31"/>
      <c r="G31"/>
      <c r="H31"/>
      <c r="I31"/>
      <c r="J31"/>
      <c r="K31"/>
    </row>
    <row r="32" spans="1:17" s="19" customFormat="1" ht="15.75" x14ac:dyDescent="0.25">
      <c r="A32"/>
      <c r="B32"/>
      <c r="C32"/>
      <c r="G32"/>
      <c r="H32"/>
      <c r="I32"/>
      <c r="J32"/>
      <c r="K32"/>
    </row>
    <row r="33" spans="1:11" s="19" customFormat="1" ht="15.75" x14ac:dyDescent="0.25">
      <c r="A33"/>
      <c r="B33"/>
      <c r="C33"/>
      <c r="G33"/>
      <c r="H33"/>
      <c r="I33"/>
      <c r="J33"/>
      <c r="K33"/>
    </row>
    <row r="34" spans="1:11" s="19" customFormat="1" ht="15.75" x14ac:dyDescent="0.25">
      <c r="A34"/>
      <c r="B34"/>
      <c r="C34"/>
      <c r="G34"/>
      <c r="H34"/>
      <c r="I34"/>
      <c r="J34"/>
      <c r="K34"/>
    </row>
    <row r="35" spans="1:11" s="19" customFormat="1" ht="15.75" x14ac:dyDescent="0.25">
      <c r="A35" s="26"/>
      <c r="B35"/>
      <c r="C35" s="26"/>
      <c r="G35" s="26"/>
      <c r="H35" s="26"/>
      <c r="I35" s="26"/>
      <c r="J35" s="26"/>
      <c r="K35" s="26"/>
    </row>
    <row r="36" spans="1:11" s="19" customFormat="1" ht="16.5" x14ac:dyDescent="0.25">
      <c r="A36" s="62" t="s">
        <v>3</v>
      </c>
      <c r="B36" s="62"/>
      <c r="C36" s="62"/>
      <c r="D36" s="62"/>
      <c r="E36" s="62"/>
      <c r="F36" s="62"/>
      <c r="G36" s="62" t="s">
        <v>8</v>
      </c>
      <c r="H36" s="62"/>
      <c r="I36" s="62"/>
      <c r="J36" s="62"/>
      <c r="K36" s="62"/>
    </row>
    <row r="37" spans="1:11" s="19" customFormat="1" ht="15.75" x14ac:dyDescent="0.25">
      <c r="A37" s="6"/>
      <c r="B37" s="6"/>
      <c r="C37" s="6"/>
      <c r="D37" s="6"/>
      <c r="E37" s="6"/>
      <c r="F37" s="6"/>
      <c r="G37" s="6"/>
      <c r="H37" s="6"/>
      <c r="I37" s="8"/>
      <c r="J37" s="6"/>
      <c r="K37" s="6"/>
    </row>
    <row r="38" spans="1:11" s="19" customFormat="1" ht="15.75" x14ac:dyDescent="0.25">
      <c r="A38" s="6"/>
      <c r="B38" s="6"/>
      <c r="C38" s="7"/>
      <c r="D38" s="6"/>
      <c r="E38" s="6"/>
      <c r="F38" s="6"/>
      <c r="G38" s="6"/>
      <c r="H38" s="6"/>
      <c r="I38" s="6"/>
      <c r="J38" s="6"/>
      <c r="K38" s="6"/>
    </row>
    <row r="39" spans="1:11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8"/>
      <c r="J39" s="6"/>
      <c r="K39" s="6"/>
    </row>
    <row r="40" spans="1:11" s="19" customFormat="1" ht="15.75" x14ac:dyDescent="0.25">
      <c r="A40" s="6"/>
      <c r="B40" s="6"/>
      <c r="C40" s="7"/>
      <c r="D40" s="6"/>
      <c r="E40" s="6"/>
      <c r="F40" s="6"/>
      <c r="G40" s="6"/>
      <c r="H40" s="6"/>
      <c r="I40" s="6"/>
      <c r="J40" s="6"/>
      <c r="K40" s="6"/>
    </row>
    <row r="41" spans="1:11" s="19" customFormat="1" ht="15.75" x14ac:dyDescent="0.25">
      <c r="C41" s="21"/>
    </row>
    <row r="42" spans="1:11" s="19" customFormat="1" ht="15.75" x14ac:dyDescent="0.25">
      <c r="C42" s="21"/>
    </row>
    <row r="43" spans="1:11" s="19" customFormat="1" ht="15.75" x14ac:dyDescent="0.25">
      <c r="C43" s="21"/>
    </row>
    <row r="44" spans="1:11" s="19" customFormat="1" ht="15.75" x14ac:dyDescent="0.25">
      <c r="C44" s="21"/>
    </row>
    <row r="45" spans="1:11" s="19" customFormat="1" ht="15.75" x14ac:dyDescent="0.25">
      <c r="C45" s="21"/>
    </row>
    <row r="46" spans="1:11" s="19" customFormat="1" ht="15.75" x14ac:dyDescent="0.25">
      <c r="C46" s="21"/>
    </row>
    <row r="47" spans="1:11" s="19" customFormat="1" ht="15.75" x14ac:dyDescent="0.25">
      <c r="C47" s="21"/>
    </row>
    <row r="48" spans="1:11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</sheetData>
  <mergeCells count="15">
    <mergeCell ref="A1:F1"/>
    <mergeCell ref="G1:K1"/>
    <mergeCell ref="A2:K2"/>
    <mergeCell ref="E3:F3"/>
    <mergeCell ref="G3:H3"/>
    <mergeCell ref="A23:I23"/>
    <mergeCell ref="A25:C25"/>
    <mergeCell ref="A26:C26"/>
    <mergeCell ref="A36:F36"/>
    <mergeCell ref="G36:K36"/>
    <mergeCell ref="A28:B28"/>
    <mergeCell ref="G28:K28"/>
    <mergeCell ref="A29:F29"/>
    <mergeCell ref="G29:K29"/>
    <mergeCell ref="G30:K30"/>
  </mergeCells>
  <pageMargins left="0.31" right="0.2" top="1.08" bottom="0.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zoomScale="85" zoomScaleNormal="85" workbookViewId="0">
      <pane ySplit="4" topLeftCell="A17" activePane="bottomLeft" state="frozen"/>
      <selection pane="bottomLeft" activeCell="B24" sqref="B24"/>
    </sheetView>
  </sheetViews>
  <sheetFormatPr defaultRowHeight="15" x14ac:dyDescent="0.25"/>
  <cols>
    <col min="1" max="1" width="6.5703125" customWidth="1"/>
    <col min="2" max="2" width="30" customWidth="1"/>
    <col min="3" max="3" width="9.7109375" style="1" customWidth="1"/>
    <col min="4" max="4" width="10.28515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7" width="0" hidden="1" customWidth="1"/>
  </cols>
  <sheetData>
    <row r="1" spans="1:14" s="3" customFormat="1" ht="66.75" customHeight="1" x14ac:dyDescent="0.25">
      <c r="A1" s="66" t="s">
        <v>45</v>
      </c>
      <c r="B1" s="67"/>
      <c r="C1" s="67"/>
      <c r="D1" s="67"/>
      <c r="E1" s="67"/>
      <c r="F1" s="67"/>
      <c r="G1" s="66" t="s">
        <v>21</v>
      </c>
      <c r="H1" s="67"/>
      <c r="I1" s="67"/>
      <c r="J1" s="67"/>
      <c r="K1" s="67"/>
    </row>
    <row r="2" spans="1:14" ht="50.25" customHeight="1" x14ac:dyDescent="0.25">
      <c r="A2" s="68" t="s">
        <v>49</v>
      </c>
      <c r="B2" s="69"/>
      <c r="C2" s="69"/>
      <c r="D2" s="69"/>
      <c r="E2" s="69"/>
      <c r="F2" s="69"/>
      <c r="G2" s="69"/>
      <c r="H2" s="69"/>
      <c r="I2" s="69"/>
      <c r="J2" s="69"/>
      <c r="K2" s="69"/>
    </row>
    <row r="3" spans="1:14" s="16" customFormat="1" ht="42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70" t="s">
        <v>24</v>
      </c>
      <c r="F3" s="71"/>
      <c r="G3" s="70" t="s">
        <v>25</v>
      </c>
      <c r="H3" s="72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31" customFormat="1" ht="27.75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1" si="0">C5*E5</f>
        <v>0.44820000000000004</v>
      </c>
      <c r="G5" s="41">
        <v>0.31</v>
      </c>
      <c r="H5" s="43">
        <f t="shared" ref="H5:H6" si="1">(C5+D5+F5)*G5</f>
        <v>1.9617420000000001</v>
      </c>
      <c r="I5" s="44">
        <v>1390000</v>
      </c>
      <c r="J5" s="44">
        <f t="shared" ref="J5:J21" si="2">(C5+D5+F5+H5)*I5</f>
        <v>11523019.380000001</v>
      </c>
      <c r="K5" s="44">
        <f t="shared" ref="K5:K6" si="3">J5*1%</f>
        <v>115230.19380000001</v>
      </c>
      <c r="L5" s="45"/>
    </row>
    <row r="6" spans="1:14" s="31" customFormat="1" ht="27.75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si="3"/>
        <v>82232.400000000009</v>
      </c>
      <c r="L6" s="45"/>
    </row>
    <row r="7" spans="1:14" s="31" customFormat="1" ht="27.75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</row>
    <row r="8" spans="1:14" s="31" customFormat="1" ht="27.75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4">J8*1%</f>
        <v>41700</v>
      </c>
      <c r="L8" s="45"/>
    </row>
    <row r="9" spans="1:14" s="31" customFormat="1" ht="27.75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</row>
    <row r="10" spans="1:14" s="31" customFormat="1" ht="27.75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</row>
    <row r="11" spans="1:14" s="31" customFormat="1" ht="27.75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5">J11*1%</f>
        <v>81009.2</v>
      </c>
    </row>
    <row r="12" spans="1:14" s="31" customFormat="1" ht="27.75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5"/>
        <v>55739</v>
      </c>
    </row>
    <row r="13" spans="1:14" s="31" customFormat="1" ht="27.75" customHeight="1" x14ac:dyDescent="0.25">
      <c r="A13" s="35">
        <v>9</v>
      </c>
      <c r="B13" s="36" t="s">
        <v>6</v>
      </c>
      <c r="C13" s="39">
        <v>3.99</v>
      </c>
      <c r="D13" s="40">
        <v>0.35</v>
      </c>
      <c r="E13" s="40"/>
      <c r="F13" s="48">
        <f t="shared" si="0"/>
        <v>0</v>
      </c>
      <c r="G13" s="41">
        <v>0.13</v>
      </c>
      <c r="H13" s="43">
        <f>(C13+D13+F13)*G13</f>
        <v>0.56420000000000003</v>
      </c>
      <c r="I13" s="44">
        <v>1390000</v>
      </c>
      <c r="J13" s="44">
        <f t="shared" si="2"/>
        <v>6816837.9999999991</v>
      </c>
      <c r="K13" s="44">
        <f t="shared" si="5"/>
        <v>68168.37999999999</v>
      </c>
      <c r="L13" s="45"/>
    </row>
    <row r="14" spans="1:14" s="31" customFormat="1" ht="27.75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5"/>
        <v>82941.300000000017</v>
      </c>
      <c r="L14" s="45"/>
    </row>
    <row r="15" spans="1:14" s="31" customFormat="1" ht="27.75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5"/>
        <v>55461</v>
      </c>
      <c r="L15" s="45"/>
    </row>
    <row r="16" spans="1:14" s="31" customFormat="1" ht="27.75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5"/>
        <v>37113</v>
      </c>
    </row>
    <row r="17" spans="1:15" s="31" customFormat="1" ht="27.75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5"/>
        <v>102807.18000000001</v>
      </c>
    </row>
    <row r="18" spans="1:15" s="31" customFormat="1" ht="27.75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5"/>
        <v>37113</v>
      </c>
    </row>
    <row r="19" spans="1:15" s="31" customFormat="1" ht="27.75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6">(C19+D19+F19)*G19</f>
        <v>0</v>
      </c>
      <c r="I19" s="44">
        <v>1390000</v>
      </c>
      <c r="J19" s="44">
        <f t="shared" si="2"/>
        <v>4170000</v>
      </c>
      <c r="K19" s="44">
        <f>J19*1%+L19</f>
        <v>41700</v>
      </c>
    </row>
    <row r="20" spans="1:15" s="31" customFormat="1" ht="27.75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</f>
        <v>37113</v>
      </c>
    </row>
    <row r="21" spans="1:15" s="31" customFormat="1" ht="27.75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</row>
    <row r="22" spans="1:15" s="31" customFormat="1" ht="23.25" customHeight="1" x14ac:dyDescent="0.25">
      <c r="A22" s="53">
        <v>18</v>
      </c>
      <c r="B22" s="36" t="s">
        <v>47</v>
      </c>
      <c r="C22" s="43">
        <v>2.67</v>
      </c>
      <c r="D22" s="40"/>
      <c r="E22" s="40"/>
      <c r="F22" s="48"/>
      <c r="G22" s="41"/>
      <c r="H22" s="43"/>
      <c r="I22" s="44">
        <v>1390000</v>
      </c>
      <c r="J22" s="44">
        <f>((C22+D22+F22+H22)*I22)</f>
        <v>3711300</v>
      </c>
      <c r="K22" s="44">
        <f>J22*0.005</f>
        <v>18556.5</v>
      </c>
    </row>
    <row r="23" spans="1:15" s="16" customFormat="1" ht="23.25" customHeight="1" x14ac:dyDescent="0.25">
      <c r="A23" s="58" t="s">
        <v>22</v>
      </c>
      <c r="B23" s="59"/>
      <c r="C23" s="59"/>
      <c r="D23" s="59"/>
      <c r="E23" s="59"/>
      <c r="F23" s="59"/>
      <c r="G23" s="59"/>
      <c r="H23" s="59"/>
      <c r="I23" s="60"/>
      <c r="J23" s="24">
        <f>SUM(J5:J22)</f>
        <v>113056470.10000001</v>
      </c>
      <c r="K23" s="24">
        <f>SUM(K5:K22)</f>
        <v>1112008.2010000001</v>
      </c>
    </row>
    <row r="24" spans="1:15" s="19" customFormat="1" ht="26.25" customHeight="1" x14ac:dyDescent="0.25">
      <c r="A24" s="6"/>
      <c r="B24" s="79" t="s">
        <v>52</v>
      </c>
      <c r="C24" s="7"/>
      <c r="D24" s="6"/>
      <c r="E24" s="6"/>
      <c r="F24" s="6"/>
      <c r="G24" s="6"/>
      <c r="H24" s="6"/>
      <c r="I24" s="6"/>
      <c r="J24" s="6"/>
      <c r="K24" s="6"/>
    </row>
    <row r="25" spans="1:15" s="19" customFormat="1" ht="22.5" customHeight="1" x14ac:dyDescent="0.25">
      <c r="A25" s="61" t="s">
        <v>42</v>
      </c>
      <c r="B25" s="61"/>
      <c r="C25" s="61"/>
      <c r="D25" s="34">
        <f>K23*30%</f>
        <v>333602.46030000004</v>
      </c>
      <c r="E25" s="49" t="s">
        <v>32</v>
      </c>
      <c r="F25" s="33"/>
      <c r="G25" s="33"/>
      <c r="K25" s="6"/>
      <c r="L25" s="20"/>
      <c r="M25" s="20"/>
      <c r="N25" s="20"/>
      <c r="O25" s="20"/>
    </row>
    <row r="26" spans="1:15" s="19" customFormat="1" ht="24.75" customHeight="1" x14ac:dyDescent="0.25">
      <c r="A26" s="61" t="s">
        <v>43</v>
      </c>
      <c r="B26" s="61"/>
      <c r="C26" s="61"/>
      <c r="D26" s="34">
        <f>K23*70%</f>
        <v>778405.74070000008</v>
      </c>
      <c r="E26" s="49" t="s">
        <v>32</v>
      </c>
      <c r="F26" s="33"/>
      <c r="G26" s="33"/>
      <c r="K26" s="9"/>
      <c r="L26" s="20"/>
      <c r="M26" s="10"/>
      <c r="N26" s="11"/>
      <c r="O26" s="20"/>
    </row>
    <row r="27" spans="1:15" s="19" customFormat="1" ht="29.25" customHeight="1" x14ac:dyDescent="0.25">
      <c r="A27" s="6"/>
      <c r="B27" s="6"/>
      <c r="C27" s="7"/>
      <c r="D27" s="6"/>
      <c r="E27" s="6"/>
      <c r="F27" s="6"/>
      <c r="G27" s="6"/>
      <c r="H27" s="6"/>
      <c r="I27" s="6"/>
      <c r="J27" s="6"/>
      <c r="K27" s="9"/>
      <c r="L27" s="20"/>
      <c r="M27" s="12">
        <f>790861*2+797764</f>
        <v>2379486</v>
      </c>
      <c r="N27" s="13"/>
      <c r="O27" s="20"/>
    </row>
    <row r="28" spans="1:15" s="19" customFormat="1" ht="15.75" x14ac:dyDescent="0.25">
      <c r="C28"/>
      <c r="G28" s="64" t="s">
        <v>36</v>
      </c>
      <c r="H28" s="64"/>
      <c r="I28" s="64"/>
      <c r="J28" s="64"/>
      <c r="K28" s="64"/>
      <c r="L28" s="29"/>
      <c r="M28" s="20">
        <f>M27-2397486</f>
        <v>-18000</v>
      </c>
      <c r="N28" s="20"/>
      <c r="O28" s="20"/>
    </row>
    <row r="29" spans="1:15" s="19" customFormat="1" ht="15.75" x14ac:dyDescent="0.25">
      <c r="A29" s="65" t="s">
        <v>35</v>
      </c>
      <c r="B29" s="65"/>
      <c r="C29" s="65"/>
      <c r="D29" s="65"/>
      <c r="E29" s="65"/>
      <c r="F29" s="65"/>
      <c r="G29" s="65" t="s">
        <v>38</v>
      </c>
      <c r="H29" s="65"/>
      <c r="I29" s="65"/>
      <c r="J29" s="65"/>
      <c r="K29" s="65"/>
      <c r="L29" s="27"/>
      <c r="M29" s="20"/>
      <c r="N29" s="20"/>
      <c r="O29" s="20"/>
    </row>
    <row r="30" spans="1:15" s="19" customFormat="1" ht="16.5" x14ac:dyDescent="0.25">
      <c r="A30"/>
      <c r="B30"/>
      <c r="C30"/>
      <c r="G30" s="62" t="s">
        <v>34</v>
      </c>
      <c r="H30" s="62"/>
      <c r="I30" s="62"/>
      <c r="J30" s="62"/>
      <c r="K30" s="62"/>
      <c r="L30" s="28"/>
    </row>
    <row r="31" spans="1:15" s="19" customFormat="1" ht="15.75" x14ac:dyDescent="0.25">
      <c r="A31"/>
      <c r="B31"/>
      <c r="C31"/>
      <c r="G31"/>
      <c r="H31"/>
      <c r="I31"/>
      <c r="J31"/>
      <c r="K31"/>
      <c r="L31"/>
    </row>
    <row r="32" spans="1:15" s="19" customFormat="1" ht="15.75" x14ac:dyDescent="0.25">
      <c r="A32"/>
      <c r="B32"/>
      <c r="C32"/>
      <c r="G32"/>
      <c r="H32"/>
      <c r="I32"/>
      <c r="J32"/>
      <c r="K32"/>
      <c r="L32"/>
    </row>
    <row r="33" spans="1:12" s="19" customFormat="1" ht="15.75" x14ac:dyDescent="0.25">
      <c r="A33"/>
      <c r="B33"/>
      <c r="C33"/>
      <c r="G33"/>
      <c r="H33"/>
      <c r="I33"/>
      <c r="J33"/>
      <c r="K33"/>
      <c r="L33" s="7"/>
    </row>
    <row r="34" spans="1:12" s="19" customFormat="1" ht="15.75" x14ac:dyDescent="0.25">
      <c r="A34"/>
      <c r="B34"/>
      <c r="C34"/>
      <c r="D34" s="63"/>
      <c r="E34" s="63"/>
      <c r="G34"/>
      <c r="H34"/>
      <c r="I34"/>
      <c r="J34"/>
      <c r="K34"/>
      <c r="L34" s="25"/>
    </row>
    <row r="35" spans="1:12" s="19" customFormat="1" ht="15.75" x14ac:dyDescent="0.25">
      <c r="A35" s="26"/>
      <c r="B35"/>
      <c r="C35" s="26"/>
      <c r="G35" s="26"/>
      <c r="H35" s="26"/>
      <c r="I35" s="26"/>
      <c r="J35" s="26"/>
      <c r="K35" s="26"/>
      <c r="L35" s="26"/>
    </row>
    <row r="36" spans="1:12" s="19" customFormat="1" ht="18.75" x14ac:dyDescent="0.3">
      <c r="A36" s="73" t="s">
        <v>3</v>
      </c>
      <c r="B36" s="73"/>
      <c r="C36" s="73"/>
      <c r="D36" s="73"/>
      <c r="E36" s="73"/>
      <c r="F36" s="73"/>
      <c r="G36" s="73" t="s">
        <v>8</v>
      </c>
      <c r="H36" s="73"/>
      <c r="I36" s="73"/>
      <c r="J36" s="73"/>
      <c r="K36" s="73"/>
      <c r="L36" s="30"/>
    </row>
    <row r="37" spans="1:12" s="19" customFormat="1" ht="15.75" x14ac:dyDescent="0.25">
      <c r="A37" s="6"/>
      <c r="B37" s="6"/>
      <c r="C37" s="7"/>
      <c r="D37" s="6"/>
      <c r="E37" s="6"/>
      <c r="F37" s="6"/>
    </row>
    <row r="38" spans="1:12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</row>
    <row r="39" spans="1:12" s="19" customFormat="1" ht="15.75" x14ac:dyDescent="0.25">
      <c r="A39" s="6"/>
      <c r="B39" s="6"/>
      <c r="C39" s="7"/>
      <c r="D39" s="6"/>
      <c r="E39" s="6"/>
      <c r="F39" s="6"/>
      <c r="G39" s="6"/>
      <c r="H39" s="6"/>
      <c r="I39" s="6"/>
      <c r="J39" s="6"/>
      <c r="K39" s="6"/>
    </row>
    <row r="40" spans="1:12" s="19" customFormat="1" ht="15.75" x14ac:dyDescent="0.25">
      <c r="A40" s="6"/>
      <c r="B40" s="6"/>
      <c r="C40" s="6"/>
      <c r="D40" s="6"/>
      <c r="E40" s="6"/>
      <c r="F40" s="6"/>
      <c r="G40" s="6"/>
      <c r="H40" s="6"/>
      <c r="I40" s="8"/>
      <c r="J40" s="6"/>
      <c r="K40" s="6"/>
    </row>
    <row r="41" spans="1:12" s="19" customFormat="1" ht="15.75" x14ac:dyDescent="0.25">
      <c r="A41" s="6"/>
      <c r="B41" s="6"/>
      <c r="C41" s="7"/>
      <c r="D41" s="6"/>
      <c r="E41" s="6"/>
      <c r="F41" s="6"/>
      <c r="G41" s="6"/>
      <c r="H41" s="6"/>
      <c r="I41" s="6"/>
      <c r="J41" s="6"/>
      <c r="K41" s="6"/>
    </row>
    <row r="42" spans="1:12" s="19" customFormat="1" ht="15.75" x14ac:dyDescent="0.25">
      <c r="C42" s="21"/>
    </row>
    <row r="43" spans="1:12" s="19" customFormat="1" ht="15.75" x14ac:dyDescent="0.25">
      <c r="C43" s="21"/>
    </row>
    <row r="44" spans="1:12" s="19" customFormat="1" ht="15.75" x14ac:dyDescent="0.25">
      <c r="C44" s="21"/>
    </row>
    <row r="45" spans="1:12" s="19" customFormat="1" ht="15.75" x14ac:dyDescent="0.25">
      <c r="C45" s="21"/>
    </row>
    <row r="46" spans="1:12" s="19" customFormat="1" ht="15.75" x14ac:dyDescent="0.25">
      <c r="C46" s="21"/>
    </row>
    <row r="47" spans="1:12" s="19" customFormat="1" ht="15.75" x14ac:dyDescent="0.25">
      <c r="C47" s="21"/>
    </row>
    <row r="48" spans="1:12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</sheetData>
  <mergeCells count="15">
    <mergeCell ref="A1:F1"/>
    <mergeCell ref="G1:K1"/>
    <mergeCell ref="A2:K2"/>
    <mergeCell ref="E3:F3"/>
    <mergeCell ref="G3:H3"/>
    <mergeCell ref="A25:C25"/>
    <mergeCell ref="A26:C26"/>
    <mergeCell ref="A23:I23"/>
    <mergeCell ref="A29:F29"/>
    <mergeCell ref="A36:F36"/>
    <mergeCell ref="G28:K28"/>
    <mergeCell ref="G29:K29"/>
    <mergeCell ref="G30:K30"/>
    <mergeCell ref="G36:K36"/>
    <mergeCell ref="D34:E34"/>
  </mergeCells>
  <pageMargins left="0.31" right="0.2" top="0.33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tabSelected="1" zoomScale="85" zoomScaleNormal="85" workbookViewId="0">
      <pane ySplit="4" topLeftCell="A17" activePane="bottomLeft" state="frozen"/>
      <selection pane="bottomLeft" activeCell="B27" sqref="B27"/>
    </sheetView>
  </sheetViews>
  <sheetFormatPr defaultRowHeight="15" x14ac:dyDescent="0.25"/>
  <cols>
    <col min="1" max="1" width="6.5703125" customWidth="1"/>
    <col min="2" max="2" width="28.28515625" customWidth="1"/>
    <col min="3" max="3" width="9.7109375" style="1" customWidth="1"/>
    <col min="4" max="4" width="11.8554687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6" width="0" hidden="1" customWidth="1"/>
  </cols>
  <sheetData>
    <row r="1" spans="1:14" s="3" customFormat="1" ht="65.25" customHeight="1" x14ac:dyDescent="0.25">
      <c r="A1" s="66" t="s">
        <v>45</v>
      </c>
      <c r="B1" s="67"/>
      <c r="C1" s="67"/>
      <c r="D1" s="67"/>
      <c r="E1" s="67"/>
      <c r="F1" s="67"/>
      <c r="G1" s="66" t="s">
        <v>21</v>
      </c>
      <c r="H1" s="67"/>
      <c r="I1" s="67"/>
      <c r="J1" s="67"/>
      <c r="K1" s="67"/>
    </row>
    <row r="2" spans="1:14" ht="50.25" customHeight="1" x14ac:dyDescent="0.25">
      <c r="A2" s="68" t="s">
        <v>50</v>
      </c>
      <c r="B2" s="69"/>
      <c r="C2" s="69"/>
      <c r="D2" s="69"/>
      <c r="E2" s="69"/>
      <c r="F2" s="69"/>
      <c r="G2" s="69"/>
      <c r="H2" s="69"/>
      <c r="I2" s="69"/>
      <c r="J2" s="69"/>
      <c r="K2" s="69"/>
    </row>
    <row r="3" spans="1:14" s="16" customFormat="1" ht="42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70" t="s">
        <v>24</v>
      </c>
      <c r="F3" s="71"/>
      <c r="G3" s="70" t="s">
        <v>25</v>
      </c>
      <c r="H3" s="72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31" customFormat="1" ht="27.75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2" si="0">C5*E5</f>
        <v>0.44820000000000004</v>
      </c>
      <c r="G5" s="41">
        <v>0.31</v>
      </c>
      <c r="H5" s="43">
        <f t="shared" ref="H5:H6" si="1">(C5+D5+F5)*G5</f>
        <v>1.9617420000000001</v>
      </c>
      <c r="I5" s="44">
        <v>1390000</v>
      </c>
      <c r="J5" s="44">
        <f t="shared" ref="J5:J22" si="2">(C5+D5+F5+H5)*I5</f>
        <v>11523019.380000001</v>
      </c>
      <c r="K5" s="44">
        <f t="shared" ref="K5:K6" si="3">J5*1%</f>
        <v>115230.19380000001</v>
      </c>
      <c r="L5" s="45"/>
    </row>
    <row r="6" spans="1:14" s="31" customFormat="1" ht="27.75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si="3"/>
        <v>82232.400000000009</v>
      </c>
      <c r="L6" s="45"/>
    </row>
    <row r="7" spans="1:14" s="31" customFormat="1" ht="27.75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</row>
    <row r="8" spans="1:14" s="31" customFormat="1" ht="27.75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4">J8*1%</f>
        <v>41700</v>
      </c>
      <c r="L8" s="45"/>
    </row>
    <row r="9" spans="1:14" s="31" customFormat="1" ht="27.75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</row>
    <row r="10" spans="1:14" s="31" customFormat="1" ht="27.75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</row>
    <row r="11" spans="1:14" s="31" customFormat="1" ht="27.75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5">J11*1%</f>
        <v>81009.2</v>
      </c>
    </row>
    <row r="12" spans="1:14" s="31" customFormat="1" ht="27.75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5"/>
        <v>55739</v>
      </c>
    </row>
    <row r="13" spans="1:14" s="31" customFormat="1" ht="27.75" customHeight="1" x14ac:dyDescent="0.25">
      <c r="A13" s="35">
        <v>9</v>
      </c>
      <c r="B13" s="36" t="s">
        <v>6</v>
      </c>
      <c r="C13" s="39">
        <v>3.99</v>
      </c>
      <c r="D13" s="40">
        <v>0.35</v>
      </c>
      <c r="E13" s="40"/>
      <c r="F13" s="48">
        <f t="shared" si="0"/>
        <v>0</v>
      </c>
      <c r="G13" s="41">
        <v>0.13</v>
      </c>
      <c r="H13" s="43">
        <f>(C13+D13+F13)*G13</f>
        <v>0.56420000000000003</v>
      </c>
      <c r="I13" s="44">
        <v>1390000</v>
      </c>
      <c r="J13" s="44">
        <f t="shared" si="2"/>
        <v>6816837.9999999991</v>
      </c>
      <c r="K13" s="44">
        <f t="shared" si="5"/>
        <v>68168.37999999999</v>
      </c>
      <c r="L13" s="45"/>
    </row>
    <row r="14" spans="1:14" s="31" customFormat="1" ht="27.75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5"/>
        <v>82941.300000000017</v>
      </c>
      <c r="L14" s="45"/>
    </row>
    <row r="15" spans="1:14" s="31" customFormat="1" ht="27.75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5"/>
        <v>55461</v>
      </c>
      <c r="L15" s="45"/>
    </row>
    <row r="16" spans="1:14" s="31" customFormat="1" ht="27.75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5"/>
        <v>37113</v>
      </c>
    </row>
    <row r="17" spans="1:15" s="31" customFormat="1" ht="27.75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5"/>
        <v>102807.18000000001</v>
      </c>
    </row>
    <row r="18" spans="1:15" s="31" customFormat="1" ht="27.75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5"/>
        <v>37113</v>
      </c>
    </row>
    <row r="19" spans="1:15" s="31" customFormat="1" ht="27.75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6">(C19+D19+F19)*G19</f>
        <v>0</v>
      </c>
      <c r="I19" s="44">
        <v>1390000</v>
      </c>
      <c r="J19" s="44">
        <f t="shared" si="2"/>
        <v>4170000</v>
      </c>
      <c r="K19" s="44">
        <f>J19*1%</f>
        <v>41700</v>
      </c>
    </row>
    <row r="20" spans="1:15" s="31" customFormat="1" ht="27.75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J20*1%+L20</f>
        <v>37113</v>
      </c>
    </row>
    <row r="21" spans="1:15" s="31" customFormat="1" ht="27.75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</row>
    <row r="22" spans="1:15" s="31" customFormat="1" ht="27.75" customHeight="1" x14ac:dyDescent="0.25">
      <c r="A22" s="53">
        <v>18</v>
      </c>
      <c r="B22" s="36" t="s">
        <v>47</v>
      </c>
      <c r="C22" s="39">
        <v>2.67</v>
      </c>
      <c r="D22" s="40"/>
      <c r="E22" s="40"/>
      <c r="F22" s="48">
        <f t="shared" si="0"/>
        <v>0</v>
      </c>
      <c r="G22" s="41"/>
      <c r="H22" s="43"/>
      <c r="I22" s="44">
        <v>1390000</v>
      </c>
      <c r="J22" s="44">
        <f t="shared" si="2"/>
        <v>3711300</v>
      </c>
      <c r="K22" s="44">
        <f>J22*0.005</f>
        <v>18556.5</v>
      </c>
    </row>
    <row r="23" spans="1:15" s="16" customFormat="1" ht="20.100000000000001" customHeight="1" x14ac:dyDescent="0.25">
      <c r="A23" s="58" t="s">
        <v>22</v>
      </c>
      <c r="B23" s="59"/>
      <c r="C23" s="59"/>
      <c r="D23" s="59"/>
      <c r="E23" s="59"/>
      <c r="F23" s="59"/>
      <c r="G23" s="59"/>
      <c r="H23" s="59"/>
      <c r="I23" s="60"/>
      <c r="J23" s="24">
        <f>SUM(J5:J22)</f>
        <v>113056470.10000001</v>
      </c>
      <c r="K23" s="24">
        <f>SUM(K5:K22)</f>
        <v>1112008.2010000001</v>
      </c>
    </row>
    <row r="24" spans="1:15" s="19" customFormat="1" ht="24.75" customHeight="1" x14ac:dyDescent="0.25">
      <c r="A24" s="6"/>
      <c r="B24" s="79" t="s">
        <v>52</v>
      </c>
      <c r="C24" s="7"/>
      <c r="D24" s="6"/>
      <c r="E24" s="6"/>
      <c r="F24" s="6"/>
      <c r="G24" s="6"/>
      <c r="H24" s="6"/>
      <c r="I24" s="6"/>
      <c r="J24" s="6"/>
      <c r="K24" s="6"/>
    </row>
    <row r="25" spans="1:15" s="19" customFormat="1" ht="22.5" customHeight="1" x14ac:dyDescent="0.25">
      <c r="A25" s="61" t="s">
        <v>42</v>
      </c>
      <c r="B25" s="61"/>
      <c r="C25" s="61"/>
      <c r="D25" s="34">
        <f>K23*30%</f>
        <v>333602.46030000004</v>
      </c>
      <c r="E25" s="49" t="s">
        <v>32</v>
      </c>
      <c r="F25" s="33"/>
      <c r="G25" s="33"/>
      <c r="K25" s="6"/>
      <c r="L25" s="20"/>
      <c r="M25" s="20"/>
      <c r="N25" s="20"/>
      <c r="O25" s="20"/>
    </row>
    <row r="26" spans="1:15" s="19" customFormat="1" ht="24.75" customHeight="1" x14ac:dyDescent="0.25">
      <c r="A26" s="61" t="s">
        <v>43</v>
      </c>
      <c r="B26" s="61"/>
      <c r="C26" s="61"/>
      <c r="D26" s="34">
        <f>K23*70%</f>
        <v>778405.74070000008</v>
      </c>
      <c r="E26" s="49" t="s">
        <v>32</v>
      </c>
      <c r="F26" s="33"/>
      <c r="G26" s="33"/>
      <c r="K26" s="9"/>
      <c r="L26" s="20"/>
      <c r="M26" s="10"/>
      <c r="N26" s="11"/>
      <c r="O26" s="20"/>
    </row>
    <row r="27" spans="1:15" s="19" customFormat="1" ht="15.75" x14ac:dyDescent="0.25">
      <c r="A27" s="6"/>
      <c r="B27" s="6"/>
      <c r="C27" s="7"/>
      <c r="D27" s="6"/>
      <c r="E27" s="6"/>
      <c r="F27" s="6"/>
      <c r="G27" s="6"/>
      <c r="H27" s="6"/>
      <c r="I27" s="6"/>
      <c r="J27" s="6"/>
      <c r="K27" s="9"/>
      <c r="L27" s="20"/>
      <c r="M27" s="12"/>
      <c r="N27" s="13"/>
      <c r="O27" s="20"/>
    </row>
    <row r="28" spans="1:15" s="19" customFormat="1" ht="15.75" x14ac:dyDescent="0.25">
      <c r="C28"/>
      <c r="G28" s="64" t="s">
        <v>36</v>
      </c>
      <c r="H28" s="64"/>
      <c r="I28" s="64"/>
      <c r="J28" s="64"/>
      <c r="K28" s="64"/>
      <c r="L28" s="20"/>
      <c r="M28" s="20"/>
      <c r="N28" s="20"/>
      <c r="O28" s="20"/>
    </row>
    <row r="29" spans="1:15" s="19" customFormat="1" ht="15.75" x14ac:dyDescent="0.25">
      <c r="A29" s="65" t="s">
        <v>35</v>
      </c>
      <c r="B29" s="65"/>
      <c r="C29" s="65"/>
      <c r="D29" s="65"/>
      <c r="E29" s="65"/>
      <c r="F29" s="65"/>
      <c r="G29" s="65" t="s">
        <v>38</v>
      </c>
      <c r="H29" s="65"/>
      <c r="I29" s="65"/>
      <c r="J29" s="65"/>
      <c r="K29" s="65"/>
      <c r="L29" s="20"/>
      <c r="M29" s="20"/>
      <c r="N29" s="20"/>
      <c r="O29" s="20"/>
    </row>
    <row r="30" spans="1:15" s="19" customFormat="1" ht="16.5" x14ac:dyDescent="0.25">
      <c r="A30"/>
      <c r="B30"/>
      <c r="C30"/>
      <c r="G30" s="62" t="s">
        <v>34</v>
      </c>
      <c r="H30" s="62"/>
      <c r="I30" s="62"/>
      <c r="J30" s="62"/>
      <c r="K30" s="62"/>
    </row>
    <row r="31" spans="1:15" s="19" customFormat="1" ht="15.75" x14ac:dyDescent="0.25">
      <c r="A31"/>
      <c r="B31"/>
      <c r="C31"/>
      <c r="G31"/>
      <c r="H31"/>
      <c r="I31"/>
      <c r="J31"/>
      <c r="K31"/>
    </row>
    <row r="32" spans="1:15" s="19" customFormat="1" ht="15.75" x14ac:dyDescent="0.25">
      <c r="A32"/>
      <c r="B32"/>
      <c r="C32"/>
      <c r="G32"/>
      <c r="H32"/>
      <c r="I32"/>
      <c r="J32"/>
      <c r="K32"/>
    </row>
    <row r="33" spans="1:11" s="19" customFormat="1" ht="15.75" x14ac:dyDescent="0.25">
      <c r="A33"/>
      <c r="B33"/>
      <c r="C33"/>
      <c r="G33"/>
      <c r="H33"/>
      <c r="I33"/>
      <c r="J33"/>
      <c r="K33"/>
    </row>
    <row r="34" spans="1:11" s="19" customFormat="1" ht="15.75" x14ac:dyDescent="0.25">
      <c r="A34"/>
      <c r="B34"/>
      <c r="C34"/>
      <c r="D34" s="63"/>
      <c r="E34" s="63"/>
      <c r="G34"/>
      <c r="H34"/>
      <c r="I34"/>
      <c r="J34"/>
      <c r="K34"/>
    </row>
    <row r="35" spans="1:11" s="19" customFormat="1" ht="15.75" x14ac:dyDescent="0.25">
      <c r="A35" s="26"/>
      <c r="B35"/>
      <c r="C35" s="26"/>
      <c r="G35" s="26"/>
      <c r="H35" s="26"/>
      <c r="I35" s="26"/>
      <c r="J35" s="26"/>
      <c r="K35" s="26"/>
    </row>
    <row r="36" spans="1:11" s="19" customFormat="1" ht="18.75" x14ac:dyDescent="0.3">
      <c r="A36" s="73" t="s">
        <v>3</v>
      </c>
      <c r="B36" s="73"/>
      <c r="C36" s="73"/>
      <c r="D36" s="73"/>
      <c r="E36" s="73"/>
      <c r="F36" s="73"/>
      <c r="G36" s="73" t="s">
        <v>8</v>
      </c>
      <c r="H36" s="73"/>
      <c r="I36" s="73"/>
      <c r="J36" s="73"/>
      <c r="K36" s="73"/>
    </row>
    <row r="37" spans="1:11" s="19" customFormat="1" ht="15.75" x14ac:dyDescent="0.25">
      <c r="A37" s="6"/>
      <c r="B37" s="6"/>
      <c r="C37" s="6"/>
      <c r="D37" s="6"/>
      <c r="E37" s="6"/>
      <c r="F37" s="6"/>
      <c r="G37" s="6"/>
      <c r="H37" s="6"/>
      <c r="I37" s="8"/>
      <c r="J37" s="6"/>
      <c r="K37" s="6"/>
    </row>
    <row r="38" spans="1:11" s="19" customFormat="1" ht="15.75" x14ac:dyDescent="0.25">
      <c r="A38" s="6"/>
      <c r="B38" s="6"/>
      <c r="C38" s="7"/>
      <c r="D38" s="6"/>
      <c r="E38" s="6"/>
      <c r="F38" s="6"/>
      <c r="G38" s="6"/>
      <c r="H38" s="6"/>
      <c r="I38" s="6"/>
      <c r="J38" s="6"/>
      <c r="K38" s="6"/>
    </row>
    <row r="39" spans="1:11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8"/>
      <c r="J39" s="6"/>
      <c r="K39" s="6"/>
    </row>
    <row r="40" spans="1:11" s="19" customFormat="1" ht="15.75" x14ac:dyDescent="0.25">
      <c r="A40" s="6"/>
      <c r="B40" s="6"/>
      <c r="C40" s="7"/>
      <c r="D40" s="6"/>
      <c r="E40" s="6"/>
      <c r="F40" s="6"/>
      <c r="G40" s="6"/>
      <c r="H40" s="6"/>
      <c r="I40" s="6"/>
      <c r="J40" s="6"/>
      <c r="K40" s="6"/>
    </row>
    <row r="41" spans="1:11" s="19" customFormat="1" ht="15.75" x14ac:dyDescent="0.25">
      <c r="C41" s="21"/>
    </row>
    <row r="42" spans="1:11" s="19" customFormat="1" ht="15.75" x14ac:dyDescent="0.25">
      <c r="C42" s="21"/>
    </row>
    <row r="43" spans="1:11" s="19" customFormat="1" ht="15.75" x14ac:dyDescent="0.25">
      <c r="C43" s="21"/>
    </row>
    <row r="44" spans="1:11" s="19" customFormat="1" ht="15.75" x14ac:dyDescent="0.25">
      <c r="C44" s="21"/>
    </row>
    <row r="45" spans="1:11" s="19" customFormat="1" ht="15.75" x14ac:dyDescent="0.25">
      <c r="C45" s="21"/>
    </row>
    <row r="46" spans="1:11" s="19" customFormat="1" ht="15.75" x14ac:dyDescent="0.25">
      <c r="C46" s="21"/>
    </row>
    <row r="47" spans="1:11" s="19" customFormat="1" ht="15.75" x14ac:dyDescent="0.25">
      <c r="C47" s="21"/>
    </row>
    <row r="48" spans="1:11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</sheetData>
  <mergeCells count="15">
    <mergeCell ref="A1:F1"/>
    <mergeCell ref="G1:K1"/>
    <mergeCell ref="A2:K2"/>
    <mergeCell ref="E3:F3"/>
    <mergeCell ref="G3:H3"/>
    <mergeCell ref="A25:C25"/>
    <mergeCell ref="A26:C26"/>
    <mergeCell ref="A23:I23"/>
    <mergeCell ref="A36:F36"/>
    <mergeCell ref="G36:K36"/>
    <mergeCell ref="G28:K28"/>
    <mergeCell ref="A29:F29"/>
    <mergeCell ref="G29:K29"/>
    <mergeCell ref="G30:K30"/>
    <mergeCell ref="D34:E34"/>
  </mergeCells>
  <pageMargins left="0.31" right="0.2" top="0.33" bottom="0.2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zoomScaleNormal="100" workbookViewId="0">
      <pane ySplit="3" topLeftCell="A19" activePane="bottomLeft" state="frozen"/>
      <selection pane="bottomLeft" activeCell="A24" sqref="A24:B24"/>
    </sheetView>
  </sheetViews>
  <sheetFormatPr defaultRowHeight="15" x14ac:dyDescent="0.25"/>
  <cols>
    <col min="1" max="1" width="9" customWidth="1"/>
    <col min="2" max="2" width="29" customWidth="1"/>
    <col min="3" max="3" width="11.85546875" style="1" customWidth="1"/>
    <col min="4" max="4" width="12.7109375" customWidth="1"/>
    <col min="5" max="5" width="13" customWidth="1"/>
    <col min="6" max="6" width="22.7109375" customWidth="1"/>
  </cols>
  <sheetData>
    <row r="1" spans="1:6" s="3" customFormat="1" ht="55.5" customHeight="1" x14ac:dyDescent="0.25">
      <c r="A1" s="74" t="s">
        <v>46</v>
      </c>
      <c r="B1" s="74"/>
      <c r="C1" s="74"/>
      <c r="D1" s="75" t="s">
        <v>21</v>
      </c>
      <c r="E1" s="75"/>
      <c r="F1" s="75"/>
    </row>
    <row r="2" spans="1:6" ht="58.5" customHeight="1" x14ac:dyDescent="0.25">
      <c r="A2" s="76" t="s">
        <v>51</v>
      </c>
      <c r="B2" s="77"/>
      <c r="C2" s="77"/>
      <c r="D2" s="77"/>
      <c r="E2" s="77"/>
      <c r="F2" s="77"/>
    </row>
    <row r="3" spans="1:6" s="16" customFormat="1" ht="42" customHeight="1" x14ac:dyDescent="0.25">
      <c r="A3" s="2" t="s">
        <v>12</v>
      </c>
      <c r="B3" s="2" t="s">
        <v>13</v>
      </c>
      <c r="C3" s="14" t="s">
        <v>39</v>
      </c>
      <c r="D3" s="14" t="s">
        <v>40</v>
      </c>
      <c r="E3" s="22" t="s">
        <v>41</v>
      </c>
      <c r="F3" s="15" t="s">
        <v>44</v>
      </c>
    </row>
    <row r="4" spans="1:6" s="31" customFormat="1" ht="20.100000000000001" customHeight="1" x14ac:dyDescent="0.25">
      <c r="A4" s="35">
        <v>1</v>
      </c>
      <c r="B4" s="36" t="s">
        <v>0</v>
      </c>
      <c r="C4" s="37">
        <f>'THANG 1'!K5</f>
        <v>115230.19380000001</v>
      </c>
      <c r="D4" s="37">
        <v>115230.19380000001</v>
      </c>
      <c r="E4" s="37">
        <v>115230.19380000001</v>
      </c>
      <c r="F4" s="37">
        <f t="shared" ref="F4:F21" si="0">SUM(C4:E4)</f>
        <v>345690.58140000002</v>
      </c>
    </row>
    <row r="5" spans="1:6" s="31" customFormat="1" ht="20.100000000000001" customHeight="1" x14ac:dyDescent="0.25">
      <c r="A5" s="35">
        <v>2</v>
      </c>
      <c r="B5" s="36" t="s">
        <v>8</v>
      </c>
      <c r="C5" s="38">
        <f>'THANG 1'!K6</f>
        <v>82232.400000000009</v>
      </c>
      <c r="D5" s="38">
        <v>82232.400000000009</v>
      </c>
      <c r="E5" s="38">
        <v>82232.400000000009</v>
      </c>
      <c r="F5" s="37">
        <f t="shared" si="0"/>
        <v>246697.2</v>
      </c>
    </row>
    <row r="6" spans="1:6" s="31" customFormat="1" ht="20.100000000000001" customHeight="1" x14ac:dyDescent="0.25">
      <c r="A6" s="35">
        <v>3</v>
      </c>
      <c r="B6" s="36" t="s">
        <v>3</v>
      </c>
      <c r="C6" s="37">
        <f>'THANG 1'!K7</f>
        <v>69500</v>
      </c>
      <c r="D6" s="37">
        <v>69500</v>
      </c>
      <c r="E6" s="37">
        <v>69500</v>
      </c>
      <c r="F6" s="37">
        <f t="shared" si="0"/>
        <v>208500</v>
      </c>
    </row>
    <row r="7" spans="1:6" s="31" customFormat="1" ht="20.100000000000001" customHeight="1" x14ac:dyDescent="0.25">
      <c r="A7" s="35">
        <v>4</v>
      </c>
      <c r="B7" s="36" t="s">
        <v>20</v>
      </c>
      <c r="C7" s="37">
        <f>'THANG 1'!K8</f>
        <v>41700</v>
      </c>
      <c r="D7" s="37">
        <v>41700</v>
      </c>
      <c r="E7" s="37">
        <v>41700</v>
      </c>
      <c r="F7" s="37">
        <f t="shared" si="0"/>
        <v>125100</v>
      </c>
    </row>
    <row r="8" spans="1:6" s="31" customFormat="1" ht="20.100000000000001" customHeight="1" x14ac:dyDescent="0.25">
      <c r="A8" s="35">
        <v>5</v>
      </c>
      <c r="B8" s="36" t="s">
        <v>1</v>
      </c>
      <c r="C8" s="37">
        <f>'THANG 1'!K9</f>
        <v>96386.047200000015</v>
      </c>
      <c r="D8" s="37">
        <f>C8</f>
        <v>96386.047200000015</v>
      </c>
      <c r="E8" s="37">
        <f>D8</f>
        <v>96386.047200000015</v>
      </c>
      <c r="F8" s="37">
        <f t="shared" si="0"/>
        <v>289158.14160000003</v>
      </c>
    </row>
    <row r="9" spans="1:6" s="31" customFormat="1" ht="20.100000000000001" customHeight="1" x14ac:dyDescent="0.25">
      <c r="A9" s="35">
        <v>6</v>
      </c>
      <c r="B9" s="36" t="s">
        <v>2</v>
      </c>
      <c r="C9" s="37">
        <f>'THANG 1'!K10</f>
        <v>55739</v>
      </c>
      <c r="D9" s="37">
        <v>55739</v>
      </c>
      <c r="E9" s="37">
        <v>55739</v>
      </c>
      <c r="F9" s="37">
        <f t="shared" si="0"/>
        <v>167217</v>
      </c>
    </row>
    <row r="10" spans="1:6" s="31" customFormat="1" ht="20.100000000000001" customHeight="1" x14ac:dyDescent="0.25">
      <c r="A10" s="35">
        <v>7</v>
      </c>
      <c r="B10" s="36" t="s">
        <v>4</v>
      </c>
      <c r="C10" s="37">
        <f>'THANG 1'!K11</f>
        <v>81009.2</v>
      </c>
      <c r="D10" s="37">
        <f>C10</f>
        <v>81009.2</v>
      </c>
      <c r="E10" s="37">
        <f>D10</f>
        <v>81009.2</v>
      </c>
      <c r="F10" s="37">
        <f t="shared" si="0"/>
        <v>243027.59999999998</v>
      </c>
    </row>
    <row r="11" spans="1:6" s="31" customFormat="1" ht="20.100000000000001" customHeight="1" x14ac:dyDescent="0.25">
      <c r="A11" s="35">
        <v>8</v>
      </c>
      <c r="B11" s="36" t="s">
        <v>5</v>
      </c>
      <c r="C11" s="37">
        <f>'THANG 1'!K12</f>
        <v>55739</v>
      </c>
      <c r="D11" s="37">
        <v>55739</v>
      </c>
      <c r="E11" s="37">
        <v>55739</v>
      </c>
      <c r="F11" s="37">
        <f t="shared" si="0"/>
        <v>167217</v>
      </c>
    </row>
    <row r="12" spans="1:6" s="31" customFormat="1" ht="20.100000000000001" customHeight="1" x14ac:dyDescent="0.25">
      <c r="A12" s="35">
        <v>9</v>
      </c>
      <c r="B12" s="36" t="s">
        <v>6</v>
      </c>
      <c r="C12" s="37">
        <f>'THANG 1'!K13</f>
        <v>68168.37999999999</v>
      </c>
      <c r="D12" s="37">
        <v>68168.37999999999</v>
      </c>
      <c r="E12" s="37">
        <v>68168.37999999999</v>
      </c>
      <c r="F12" s="37">
        <f t="shared" si="0"/>
        <v>204505.13999999996</v>
      </c>
    </row>
    <row r="13" spans="1:6" s="31" customFormat="1" ht="20.100000000000001" customHeight="1" x14ac:dyDescent="0.25">
      <c r="A13" s="35">
        <v>10</v>
      </c>
      <c r="B13" s="36" t="s">
        <v>7</v>
      </c>
      <c r="C13" s="37">
        <f>'THANG 1'!K14</f>
        <v>82941.300000000017</v>
      </c>
      <c r="D13" s="37">
        <v>82941.300000000017</v>
      </c>
      <c r="E13" s="37">
        <v>82941.300000000017</v>
      </c>
      <c r="F13" s="37">
        <f t="shared" si="0"/>
        <v>248823.90000000005</v>
      </c>
    </row>
    <row r="14" spans="1:6" s="31" customFormat="1" ht="20.100000000000001" customHeight="1" x14ac:dyDescent="0.25">
      <c r="A14" s="35">
        <v>11</v>
      </c>
      <c r="B14" s="36" t="s">
        <v>9</v>
      </c>
      <c r="C14" s="37">
        <f>'THANG 1'!K15</f>
        <v>55461</v>
      </c>
      <c r="D14" s="37">
        <v>55461</v>
      </c>
      <c r="E14" s="37">
        <v>55461</v>
      </c>
      <c r="F14" s="37">
        <f t="shared" si="0"/>
        <v>166383</v>
      </c>
    </row>
    <row r="15" spans="1:6" s="31" customFormat="1" ht="20.100000000000001" customHeight="1" x14ac:dyDescent="0.25">
      <c r="A15" s="35">
        <v>12</v>
      </c>
      <c r="B15" s="36" t="s">
        <v>10</v>
      </c>
      <c r="C15" s="37">
        <f>'THANG 1'!K16</f>
        <v>37113</v>
      </c>
      <c r="D15" s="37">
        <v>37113</v>
      </c>
      <c r="E15" s="37">
        <v>37113</v>
      </c>
      <c r="F15" s="37">
        <f t="shared" si="0"/>
        <v>111339</v>
      </c>
    </row>
    <row r="16" spans="1:6" s="31" customFormat="1" ht="20.100000000000001" customHeight="1" x14ac:dyDescent="0.25">
      <c r="A16" s="35">
        <v>13</v>
      </c>
      <c r="B16" s="36" t="s">
        <v>11</v>
      </c>
      <c r="C16" s="37">
        <f>'THANG 1'!K17</f>
        <v>102807.18000000001</v>
      </c>
      <c r="D16" s="37">
        <f>C16</f>
        <v>102807.18000000001</v>
      </c>
      <c r="E16" s="37">
        <f>D16</f>
        <v>102807.18000000001</v>
      </c>
      <c r="F16" s="37">
        <f t="shared" si="0"/>
        <v>308421.54000000004</v>
      </c>
    </row>
    <row r="17" spans="1:10" s="31" customFormat="1" ht="20.100000000000001" customHeight="1" x14ac:dyDescent="0.25">
      <c r="A17" s="35">
        <v>14</v>
      </c>
      <c r="B17" s="36" t="s">
        <v>18</v>
      </c>
      <c r="C17" s="37">
        <f>'THANG 1'!K18</f>
        <v>37113</v>
      </c>
      <c r="D17" s="37">
        <v>37113</v>
      </c>
      <c r="E17" s="37">
        <v>37113</v>
      </c>
      <c r="F17" s="37">
        <f t="shared" si="0"/>
        <v>111339</v>
      </c>
    </row>
    <row r="18" spans="1:10" s="31" customFormat="1" ht="20.100000000000001" customHeight="1" x14ac:dyDescent="0.25">
      <c r="A18" s="35">
        <v>15</v>
      </c>
      <c r="B18" s="36" t="s">
        <v>19</v>
      </c>
      <c r="C18" s="37">
        <f>'THANG 1'!K19</f>
        <v>41700</v>
      </c>
      <c r="D18" s="37">
        <v>41700</v>
      </c>
      <c r="E18" s="37">
        <v>41700</v>
      </c>
      <c r="F18" s="37">
        <f t="shared" si="0"/>
        <v>125100</v>
      </c>
    </row>
    <row r="19" spans="1:10" s="31" customFormat="1" ht="20.100000000000001" customHeight="1" x14ac:dyDescent="0.25">
      <c r="A19" s="35">
        <v>16</v>
      </c>
      <c r="B19" s="36" t="s">
        <v>29</v>
      </c>
      <c r="C19" s="37">
        <f>'THANG 1'!K20</f>
        <v>37113</v>
      </c>
      <c r="D19" s="37">
        <f>C19</f>
        <v>37113</v>
      </c>
      <c r="E19" s="37">
        <f>D19</f>
        <v>37113</v>
      </c>
      <c r="F19" s="37">
        <f t="shared" si="0"/>
        <v>111339</v>
      </c>
    </row>
    <row r="20" spans="1:10" s="31" customFormat="1" ht="20.100000000000001" customHeight="1" x14ac:dyDescent="0.25">
      <c r="A20" s="35">
        <v>17</v>
      </c>
      <c r="B20" s="36" t="s">
        <v>30</v>
      </c>
      <c r="C20" s="37">
        <f>'THANG 1'!K21</f>
        <v>33499</v>
      </c>
      <c r="D20" s="37">
        <v>33499</v>
      </c>
      <c r="E20" s="37">
        <f>D20</f>
        <v>33499</v>
      </c>
      <c r="F20" s="37">
        <f t="shared" si="0"/>
        <v>100497</v>
      </c>
    </row>
    <row r="21" spans="1:10" s="31" customFormat="1" ht="20.100000000000001" customHeight="1" x14ac:dyDescent="0.25">
      <c r="A21" s="53">
        <v>18</v>
      </c>
      <c r="B21" s="36" t="s">
        <v>47</v>
      </c>
      <c r="C21" s="37">
        <f>'THANG 1'!K22</f>
        <v>37113</v>
      </c>
      <c r="D21" s="37">
        <f>'THANG 2'!K22</f>
        <v>18556.5</v>
      </c>
      <c r="E21" s="37">
        <f>'THANG 3'!K22</f>
        <v>18556.5</v>
      </c>
      <c r="F21" s="37">
        <f t="shared" si="0"/>
        <v>74226</v>
      </c>
    </row>
    <row r="22" spans="1:10" s="16" customFormat="1" ht="20.100000000000001" customHeight="1" x14ac:dyDescent="0.25">
      <c r="A22" s="56" t="s">
        <v>22</v>
      </c>
      <c r="B22" s="57"/>
      <c r="C22" s="78">
        <f>SUM(C4:C21)</f>
        <v>1130564.7010000001</v>
      </c>
      <c r="D22" s="78">
        <f t="shared" ref="D22:E22" si="1">SUM(D4:D21)</f>
        <v>1112008.2010000001</v>
      </c>
      <c r="E22" s="78">
        <f t="shared" si="1"/>
        <v>1112008.2010000001</v>
      </c>
      <c r="F22" s="24">
        <f>SUM(F4:F21)</f>
        <v>3354581.1030000001</v>
      </c>
    </row>
    <row r="23" spans="1:10" s="19" customFormat="1" ht="11.25" customHeight="1" x14ac:dyDescent="0.25">
      <c r="A23" s="6"/>
      <c r="B23" s="6"/>
      <c r="C23" s="7"/>
      <c r="D23" s="6"/>
      <c r="E23" s="6"/>
      <c r="F23" s="6"/>
    </row>
    <row r="24" spans="1:10" s="19" customFormat="1" ht="22.5" customHeight="1" x14ac:dyDescent="0.25">
      <c r="A24" s="61" t="s">
        <v>42</v>
      </c>
      <c r="B24" s="61"/>
      <c r="C24" s="34">
        <f>F22*30%</f>
        <v>1006374.3308999999</v>
      </c>
      <c r="D24" s="32" t="s">
        <v>32</v>
      </c>
      <c r="E24" s="33"/>
      <c r="G24" s="20"/>
      <c r="H24" s="20"/>
    </row>
    <row r="25" spans="1:10" s="19" customFormat="1" ht="24.75" customHeight="1" x14ac:dyDescent="0.25">
      <c r="A25" s="61" t="s">
        <v>43</v>
      </c>
      <c r="B25" s="61"/>
      <c r="C25" s="34">
        <f>F22*70%</f>
        <v>2348206.7720999997</v>
      </c>
      <c r="D25" s="32" t="s">
        <v>32</v>
      </c>
      <c r="E25" s="33"/>
      <c r="G25" s="10"/>
      <c r="H25" s="20"/>
    </row>
    <row r="26" spans="1:10" s="19" customFormat="1" ht="15.75" x14ac:dyDescent="0.25">
      <c r="A26" s="6"/>
      <c r="B26" s="6"/>
      <c r="C26" s="7"/>
      <c r="D26" s="6"/>
      <c r="E26" s="6"/>
      <c r="F26" s="9"/>
      <c r="G26" s="12"/>
    </row>
    <row r="27" spans="1:10" s="19" customFormat="1" ht="15.75" x14ac:dyDescent="0.25">
      <c r="C27"/>
      <c r="D27" s="64" t="s">
        <v>36</v>
      </c>
      <c r="E27" s="64"/>
      <c r="F27" s="64"/>
      <c r="J27" s="29"/>
    </row>
    <row r="28" spans="1:10" s="19" customFormat="1" ht="15.75" x14ac:dyDescent="0.25">
      <c r="A28" s="65" t="s">
        <v>35</v>
      </c>
      <c r="B28" s="65"/>
      <c r="C28" s="65"/>
      <c r="D28" s="65" t="s">
        <v>38</v>
      </c>
      <c r="E28" s="65"/>
      <c r="F28" s="65"/>
      <c r="G28" s="29"/>
      <c r="J28" s="27"/>
    </row>
    <row r="29" spans="1:10" s="19" customFormat="1" ht="16.5" x14ac:dyDescent="0.25">
      <c r="A29"/>
      <c r="B29"/>
      <c r="C29"/>
      <c r="D29" s="62" t="s">
        <v>34</v>
      </c>
      <c r="E29" s="62"/>
      <c r="F29" s="62"/>
      <c r="G29" s="27"/>
      <c r="J29" s="28"/>
    </row>
    <row r="30" spans="1:10" s="19" customFormat="1" ht="16.5" x14ac:dyDescent="0.25">
      <c r="A30"/>
      <c r="B30"/>
      <c r="C30"/>
      <c r="D30"/>
      <c r="E30"/>
      <c r="F30"/>
      <c r="G30" s="28"/>
      <c r="J30"/>
    </row>
    <row r="31" spans="1:10" s="19" customFormat="1" ht="15.75" x14ac:dyDescent="0.25">
      <c r="A31"/>
      <c r="B31"/>
      <c r="C31"/>
      <c r="D31"/>
      <c r="E31"/>
      <c r="F31"/>
      <c r="G31"/>
      <c r="J31"/>
    </row>
    <row r="32" spans="1:10" s="19" customFormat="1" ht="15.75" x14ac:dyDescent="0.25">
      <c r="A32"/>
      <c r="B32"/>
      <c r="C32"/>
      <c r="D32"/>
      <c r="E32"/>
      <c r="F32"/>
      <c r="G32"/>
      <c r="J32"/>
    </row>
    <row r="33" spans="1:10" s="19" customFormat="1" ht="15.75" x14ac:dyDescent="0.25">
      <c r="A33"/>
      <c r="B33"/>
      <c r="C33"/>
      <c r="D33"/>
      <c r="E33"/>
      <c r="F33"/>
      <c r="G33"/>
      <c r="J33"/>
    </row>
    <row r="34" spans="1:10" s="19" customFormat="1" ht="15.75" x14ac:dyDescent="0.25">
      <c r="A34" s="26"/>
      <c r="B34"/>
      <c r="C34" s="26"/>
      <c r="D34" s="26"/>
      <c r="E34" s="26"/>
      <c r="F34" s="26"/>
      <c r="G34"/>
      <c r="J34" s="26"/>
    </row>
    <row r="35" spans="1:10" s="19" customFormat="1" ht="18.75" x14ac:dyDescent="0.3">
      <c r="A35" s="62" t="s">
        <v>3</v>
      </c>
      <c r="B35" s="62"/>
      <c r="C35" s="62"/>
      <c r="D35" s="62" t="s">
        <v>8</v>
      </c>
      <c r="E35" s="62"/>
      <c r="F35" s="62"/>
      <c r="G35" s="26"/>
      <c r="J35" s="30"/>
    </row>
    <row r="36" spans="1:10" s="19" customFormat="1" ht="18.75" x14ac:dyDescent="0.3">
      <c r="A36" s="6"/>
      <c r="B36" s="6"/>
      <c r="C36" s="6"/>
      <c r="G36" s="30"/>
    </row>
    <row r="37" spans="1:10" s="19" customFormat="1" ht="15.75" x14ac:dyDescent="0.25">
      <c r="A37" s="6"/>
      <c r="B37" s="6"/>
      <c r="C37" s="7"/>
      <c r="D37" s="6"/>
      <c r="E37" s="6"/>
      <c r="F37" s="6"/>
    </row>
    <row r="38" spans="1:10" s="19" customFormat="1" ht="15.75" x14ac:dyDescent="0.25">
      <c r="A38" s="6"/>
      <c r="B38" s="6"/>
      <c r="C38" s="6"/>
      <c r="D38" s="6"/>
      <c r="E38" s="6"/>
      <c r="F38" s="6"/>
    </row>
    <row r="39" spans="1:10" s="19" customFormat="1" ht="15.75" x14ac:dyDescent="0.25">
      <c r="A39" s="6"/>
      <c r="B39" s="6"/>
      <c r="C39" s="7"/>
      <c r="D39" s="6"/>
      <c r="E39" s="6"/>
      <c r="F39" s="6"/>
    </row>
    <row r="40" spans="1:10" s="19" customFormat="1" ht="15.75" x14ac:dyDescent="0.25">
      <c r="C40" s="21"/>
    </row>
    <row r="41" spans="1:10" s="19" customFormat="1" ht="15.75" x14ac:dyDescent="0.25">
      <c r="C41" s="21"/>
    </row>
    <row r="42" spans="1:10" s="19" customFormat="1" ht="15.75" x14ac:dyDescent="0.25">
      <c r="C42" s="21"/>
    </row>
    <row r="43" spans="1:10" s="19" customFormat="1" ht="15.75" x14ac:dyDescent="0.25">
      <c r="C43" s="21"/>
    </row>
    <row r="44" spans="1:10" s="19" customFormat="1" ht="15.75" x14ac:dyDescent="0.25">
      <c r="C44" s="21"/>
    </row>
    <row r="45" spans="1:10" s="19" customFormat="1" ht="15.75" x14ac:dyDescent="0.25">
      <c r="C45" s="21"/>
    </row>
    <row r="46" spans="1:10" s="19" customFormat="1" ht="15.75" x14ac:dyDescent="0.25">
      <c r="C46" s="21"/>
    </row>
    <row r="47" spans="1:10" s="19" customFormat="1" ht="15.75" x14ac:dyDescent="0.25">
      <c r="C47" s="21"/>
    </row>
    <row r="48" spans="1:10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</sheetData>
  <mergeCells count="11">
    <mergeCell ref="D35:F35"/>
    <mergeCell ref="A1:C1"/>
    <mergeCell ref="D1:F1"/>
    <mergeCell ref="A28:C28"/>
    <mergeCell ref="A35:C35"/>
    <mergeCell ref="D27:F27"/>
    <mergeCell ref="D28:F28"/>
    <mergeCell ref="D29:F29"/>
    <mergeCell ref="A2:F2"/>
    <mergeCell ref="A24:B24"/>
    <mergeCell ref="A25:B25"/>
  </mergeCells>
  <pageMargins left="0.31" right="0.2" top="0.53" bottom="0.25" header="0.35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topLeftCell="A9" workbookViewId="0">
      <selection activeCell="C27" sqref="C27"/>
    </sheetView>
  </sheetViews>
  <sheetFormatPr defaultRowHeight="15" x14ac:dyDescent="0.25"/>
  <cols>
    <col min="1" max="1" width="6.5703125" customWidth="1"/>
    <col min="2" max="2" width="25.85546875" customWidth="1"/>
    <col min="3" max="3" width="9.7109375" style="1" customWidth="1"/>
    <col min="4" max="4" width="10.28515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  <col min="17" max="17" width="20" customWidth="1"/>
  </cols>
  <sheetData>
    <row r="1" spans="1:14" s="3" customFormat="1" ht="16.5" x14ac:dyDescent="0.25">
      <c r="A1" s="66" t="s">
        <v>45</v>
      </c>
      <c r="B1" s="67"/>
      <c r="C1" s="67"/>
      <c r="D1" s="67"/>
      <c r="E1" s="67"/>
      <c r="F1" s="67"/>
      <c r="G1" s="66" t="s">
        <v>21</v>
      </c>
      <c r="H1" s="67"/>
      <c r="I1" s="67"/>
      <c r="J1" s="67"/>
      <c r="K1" s="67"/>
    </row>
    <row r="2" spans="1:14" ht="19.5" x14ac:dyDescent="0.25">
      <c r="A2" s="68" t="s">
        <v>48</v>
      </c>
      <c r="B2" s="69"/>
      <c r="C2" s="69"/>
      <c r="D2" s="69"/>
      <c r="E2" s="69"/>
      <c r="F2" s="69"/>
      <c r="G2" s="69"/>
      <c r="H2" s="69"/>
      <c r="I2" s="69"/>
      <c r="J2" s="69"/>
      <c r="K2" s="69"/>
    </row>
    <row r="3" spans="1:14" s="16" customFormat="1" ht="31.5" x14ac:dyDescent="0.25">
      <c r="A3" s="2" t="s">
        <v>12</v>
      </c>
      <c r="B3" s="2" t="s">
        <v>13</v>
      </c>
      <c r="C3" s="14" t="s">
        <v>28</v>
      </c>
      <c r="D3" s="14" t="s">
        <v>23</v>
      </c>
      <c r="E3" s="70" t="s">
        <v>24</v>
      </c>
      <c r="F3" s="71"/>
      <c r="G3" s="70" t="s">
        <v>25</v>
      </c>
      <c r="H3" s="72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4" s="18" customFormat="1" ht="15.75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31" customFormat="1" ht="15.75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2" si="0">C5*E5</f>
        <v>0.44820000000000004</v>
      </c>
      <c r="G5" s="41">
        <v>0.31</v>
      </c>
      <c r="H5" s="43">
        <f t="shared" ref="H5:H6" si="1">(C5+D5+F5)*G5</f>
        <v>1.9617420000000001</v>
      </c>
      <c r="I5" s="44">
        <v>1390000</v>
      </c>
      <c r="J5" s="44">
        <f t="shared" ref="J5:J21" si="2">(C5+D5+F5+H5)*I5</f>
        <v>11523019.380000001</v>
      </c>
      <c r="K5" s="44">
        <f t="shared" ref="K5:K6" si="3">J5*1%</f>
        <v>115230.19380000001</v>
      </c>
      <c r="L5" s="45"/>
    </row>
    <row r="6" spans="1:14" s="31" customFormat="1" ht="15.75" x14ac:dyDescent="0.25">
      <c r="A6" s="35">
        <v>2</v>
      </c>
      <c r="B6" s="36" t="s">
        <v>8</v>
      </c>
      <c r="C6" s="46">
        <v>4.6500000000000004</v>
      </c>
      <c r="D6" s="40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si="3"/>
        <v>82232.400000000009</v>
      </c>
      <c r="L6" s="45"/>
    </row>
    <row r="7" spans="1:14" s="31" customFormat="1" ht="15.75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</row>
    <row r="8" spans="1:14" s="31" customFormat="1" ht="15.75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4">J8*1%</f>
        <v>41700</v>
      </c>
      <c r="L8" s="45"/>
    </row>
    <row r="9" spans="1:14" s="31" customFormat="1" ht="15.75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</row>
    <row r="10" spans="1:14" s="31" customFormat="1" ht="15.75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</row>
    <row r="11" spans="1:14" s="31" customFormat="1" ht="15.75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5">J11*1%</f>
        <v>81009.2</v>
      </c>
    </row>
    <row r="12" spans="1:14" s="31" customFormat="1" ht="15.75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5"/>
        <v>55739</v>
      </c>
    </row>
    <row r="13" spans="1:14" s="31" customFormat="1" ht="15.75" x14ac:dyDescent="0.25">
      <c r="A13" s="35">
        <v>9</v>
      </c>
      <c r="B13" s="36" t="s">
        <v>6</v>
      </c>
      <c r="C13" s="39">
        <v>3.99</v>
      </c>
      <c r="D13" s="54">
        <v>0.45</v>
      </c>
      <c r="E13" s="40"/>
      <c r="F13" s="48">
        <f t="shared" si="0"/>
        <v>0</v>
      </c>
      <c r="G13" s="41">
        <v>0.13</v>
      </c>
      <c r="H13" s="43">
        <f>(C13+D13+F13)*G13</f>
        <v>0.57720000000000005</v>
      </c>
      <c r="I13" s="44">
        <v>1390000</v>
      </c>
      <c r="J13" s="44">
        <f t="shared" si="2"/>
        <v>6973908.0000000009</v>
      </c>
      <c r="K13" s="44">
        <f t="shared" si="5"/>
        <v>69739.080000000016</v>
      </c>
      <c r="L13" s="45"/>
    </row>
    <row r="14" spans="1:14" s="31" customFormat="1" ht="15.75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5"/>
        <v>82941.300000000017</v>
      </c>
      <c r="L14" s="45"/>
    </row>
    <row r="15" spans="1:14" s="31" customFormat="1" ht="15.75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5"/>
        <v>55461</v>
      </c>
      <c r="L15" s="45"/>
    </row>
    <row r="16" spans="1:14" s="31" customFormat="1" ht="15.75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5"/>
        <v>37113</v>
      </c>
    </row>
    <row r="17" spans="1:17" s="31" customFormat="1" ht="20.100000000000001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5"/>
        <v>102807.18000000001</v>
      </c>
      <c r="M17" s="31">
        <f>L19+L20+L21</f>
        <v>37600</v>
      </c>
      <c r="N17" s="31">
        <f>M17*30%</f>
        <v>11280</v>
      </c>
    </row>
    <row r="18" spans="1:17" s="31" customFormat="1" ht="20.100000000000001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5"/>
        <v>37113</v>
      </c>
      <c r="N18" s="31">
        <f>M17-N17</f>
        <v>26320</v>
      </c>
      <c r="O18" s="31">
        <f>N18*30%</f>
        <v>7896</v>
      </c>
    </row>
    <row r="19" spans="1:17" s="31" customFormat="1" ht="20.100000000000001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6">(C19+D19+F19)*G19</f>
        <v>0</v>
      </c>
      <c r="I19" s="44">
        <v>1390000</v>
      </c>
      <c r="J19" s="44">
        <f t="shared" si="2"/>
        <v>4170000</v>
      </c>
      <c r="K19" s="44">
        <f>J19*1%</f>
        <v>41700</v>
      </c>
      <c r="L19" s="31">
        <v>4587</v>
      </c>
    </row>
    <row r="20" spans="1:17" s="31" customFormat="1" ht="20.100000000000001" customHeight="1" x14ac:dyDescent="0.25">
      <c r="A20" s="35">
        <v>16</v>
      </c>
      <c r="B20" s="36" t="s">
        <v>29</v>
      </c>
      <c r="C20" s="55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</f>
        <v>37113</v>
      </c>
      <c r="L20" s="31">
        <v>16263</v>
      </c>
      <c r="Q20" s="50"/>
    </row>
    <row r="21" spans="1:17" s="31" customFormat="1" ht="20.100000000000001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  <c r="L21" s="31">
        <v>16750</v>
      </c>
      <c r="N21" s="51">
        <f>SUM(K5:K21)</f>
        <v>1095022.4010000001</v>
      </c>
    </row>
    <row r="22" spans="1:17" s="31" customFormat="1" ht="20.100000000000001" customHeight="1" x14ac:dyDescent="0.25">
      <c r="A22" s="53">
        <v>18</v>
      </c>
      <c r="B22" s="36" t="s">
        <v>47</v>
      </c>
      <c r="C22" s="55">
        <v>2.67</v>
      </c>
      <c r="D22" s="40"/>
      <c r="E22" s="40"/>
      <c r="F22" s="48">
        <f t="shared" si="0"/>
        <v>0</v>
      </c>
      <c r="G22" s="41"/>
      <c r="H22" s="43"/>
      <c r="I22" s="44"/>
      <c r="J22" s="44"/>
      <c r="K22" s="44"/>
      <c r="N22" s="51"/>
    </row>
    <row r="23" spans="1:17" s="16" customFormat="1" ht="20.100000000000001" customHeight="1" x14ac:dyDescent="0.25">
      <c r="A23" s="58" t="s">
        <v>22</v>
      </c>
      <c r="B23" s="59"/>
      <c r="C23" s="59"/>
      <c r="D23" s="59"/>
      <c r="E23" s="59"/>
      <c r="F23" s="59"/>
      <c r="G23" s="59"/>
      <c r="H23" s="59"/>
      <c r="I23" s="60"/>
      <c r="J23" s="24">
        <f>SUM(J5:J22)</f>
        <v>109502240.10000001</v>
      </c>
      <c r="K23" s="24">
        <f>SUM(K5:K22)</f>
        <v>1095022.4010000001</v>
      </c>
    </row>
    <row r="24" spans="1:17" s="19" customFormat="1" ht="11.25" customHeight="1" x14ac:dyDescent="0.25">
      <c r="A24" s="6"/>
      <c r="B24" s="6"/>
      <c r="C24" s="52"/>
      <c r="D24" s="6"/>
      <c r="E24" s="6"/>
      <c r="F24" s="6"/>
      <c r="G24" s="6"/>
      <c r="H24" s="6"/>
      <c r="I24" s="6"/>
      <c r="J24" s="6"/>
      <c r="K24" s="6"/>
    </row>
    <row r="25" spans="1:17" s="19" customFormat="1" ht="22.5" customHeight="1" x14ac:dyDescent="0.25">
      <c r="A25" s="61" t="s">
        <v>42</v>
      </c>
      <c r="B25" s="61"/>
      <c r="C25" s="61"/>
      <c r="D25" s="34">
        <f>K23*30%</f>
        <v>328506.72029999999</v>
      </c>
      <c r="E25" s="49" t="s">
        <v>32</v>
      </c>
      <c r="F25" s="33"/>
      <c r="G25" s="33"/>
      <c r="K25" s="6"/>
      <c r="L25" s="20"/>
      <c r="M25" s="20"/>
      <c r="N25" s="20"/>
      <c r="O25" s="20"/>
    </row>
    <row r="26" spans="1:17" s="19" customFormat="1" ht="24.75" customHeight="1" x14ac:dyDescent="0.25">
      <c r="A26" s="61" t="s">
        <v>43</v>
      </c>
      <c r="B26" s="61"/>
      <c r="C26" s="61"/>
      <c r="D26" s="34">
        <f>K23*70%</f>
        <v>766515.68070000003</v>
      </c>
      <c r="E26" s="49" t="s">
        <v>32</v>
      </c>
      <c r="F26" s="33"/>
      <c r="G26" s="33"/>
      <c r="K26" s="9"/>
      <c r="L26" s="20"/>
      <c r="M26" s="10"/>
      <c r="N26" s="11"/>
      <c r="O26" s="20"/>
    </row>
    <row r="27" spans="1:17" s="19" customFormat="1" ht="15.75" x14ac:dyDescent="0.25">
      <c r="A27" s="6"/>
      <c r="B27" s="6"/>
      <c r="C27" s="52"/>
      <c r="D27" s="6"/>
      <c r="E27" s="6"/>
      <c r="F27" s="6"/>
      <c r="G27" s="6"/>
      <c r="H27" s="6"/>
      <c r="I27" s="6"/>
      <c r="J27" s="6"/>
      <c r="K27" s="9"/>
      <c r="L27" s="20"/>
      <c r="M27" s="12"/>
      <c r="N27" s="13"/>
      <c r="O27" s="20"/>
    </row>
    <row r="28" spans="1:17" s="19" customFormat="1" ht="15.75" x14ac:dyDescent="0.25">
      <c r="A28" s="63"/>
      <c r="B28" s="63"/>
      <c r="C28"/>
      <c r="G28" s="64" t="s">
        <v>36</v>
      </c>
      <c r="H28" s="64"/>
      <c r="I28" s="64"/>
      <c r="J28" s="64"/>
      <c r="K28" s="64"/>
      <c r="L28" s="20"/>
      <c r="M28" s="20"/>
      <c r="N28" s="20"/>
      <c r="O28" s="20"/>
    </row>
    <row r="29" spans="1:17" s="19" customFormat="1" ht="15.75" x14ac:dyDescent="0.25">
      <c r="A29" s="65" t="s">
        <v>35</v>
      </c>
      <c r="B29" s="65"/>
      <c r="C29" s="65"/>
      <c r="D29" s="65"/>
      <c r="E29" s="65"/>
      <c r="F29" s="65"/>
      <c r="G29" s="65" t="s">
        <v>37</v>
      </c>
      <c r="H29" s="65"/>
      <c r="I29" s="65"/>
      <c r="J29" s="65"/>
      <c r="K29" s="65"/>
      <c r="L29" s="20"/>
      <c r="M29" s="20"/>
      <c r="N29" s="20"/>
      <c r="O29" s="20"/>
    </row>
    <row r="30" spans="1:17" s="19" customFormat="1" ht="16.5" x14ac:dyDescent="0.25">
      <c r="A30"/>
      <c r="B30"/>
      <c r="C30"/>
      <c r="G30" s="62" t="s">
        <v>34</v>
      </c>
      <c r="H30" s="62"/>
      <c r="I30" s="62"/>
      <c r="J30" s="62"/>
      <c r="K30" s="62"/>
    </row>
    <row r="31" spans="1:17" s="19" customFormat="1" ht="15.75" x14ac:dyDescent="0.25">
      <c r="A31"/>
      <c r="B31"/>
      <c r="C31"/>
      <c r="G31"/>
      <c r="H31"/>
      <c r="I31"/>
      <c r="J31"/>
      <c r="K31"/>
    </row>
    <row r="32" spans="1:17" s="19" customFormat="1" ht="15.75" x14ac:dyDescent="0.25">
      <c r="A32"/>
      <c r="B32"/>
      <c r="C32"/>
      <c r="G32"/>
      <c r="H32"/>
      <c r="I32"/>
      <c r="J32"/>
      <c r="K32"/>
    </row>
    <row r="33" spans="1:11" s="19" customFormat="1" ht="15.75" x14ac:dyDescent="0.25">
      <c r="A33"/>
      <c r="B33"/>
      <c r="C33"/>
      <c r="G33"/>
      <c r="H33"/>
      <c r="I33"/>
      <c r="J33"/>
      <c r="K33"/>
    </row>
    <row r="34" spans="1:11" s="19" customFormat="1" ht="15.75" x14ac:dyDescent="0.25">
      <c r="A34"/>
      <c r="B34"/>
      <c r="C34"/>
      <c r="G34"/>
      <c r="H34"/>
      <c r="I34"/>
      <c r="J34"/>
      <c r="K34"/>
    </row>
    <row r="35" spans="1:11" s="19" customFormat="1" ht="15.75" x14ac:dyDescent="0.25">
      <c r="A35" s="26"/>
      <c r="B35"/>
      <c r="C35" s="26"/>
      <c r="G35" s="26"/>
      <c r="H35" s="26"/>
      <c r="I35" s="26"/>
      <c r="J35" s="26"/>
      <c r="K35" s="26"/>
    </row>
    <row r="36" spans="1:11" s="19" customFormat="1" ht="18.75" x14ac:dyDescent="0.3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</row>
    <row r="37" spans="1:11" s="19" customFormat="1" ht="15.75" x14ac:dyDescent="0.25">
      <c r="A37" s="6"/>
      <c r="B37" s="6"/>
      <c r="C37" s="6"/>
      <c r="D37" s="6"/>
      <c r="E37" s="6"/>
      <c r="F37" s="6"/>
      <c r="G37" s="6"/>
      <c r="H37" s="6"/>
      <c r="I37" s="8"/>
      <c r="J37" s="6"/>
      <c r="K37" s="6"/>
    </row>
    <row r="38" spans="1:11" s="19" customFormat="1" ht="15.75" x14ac:dyDescent="0.25">
      <c r="A38" s="6"/>
      <c r="B38" s="6"/>
      <c r="C38" s="52"/>
      <c r="D38" s="6"/>
      <c r="E38" s="6"/>
      <c r="F38" s="6"/>
      <c r="G38" s="6"/>
      <c r="H38" s="6"/>
      <c r="I38" s="6"/>
      <c r="J38" s="6"/>
      <c r="K38" s="6"/>
    </row>
    <row r="39" spans="1:11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8"/>
      <c r="J39" s="6"/>
      <c r="K39" s="6"/>
    </row>
    <row r="40" spans="1:11" s="19" customFormat="1" ht="15.75" x14ac:dyDescent="0.25">
      <c r="A40" s="6"/>
      <c r="B40" s="6"/>
      <c r="C40" s="52"/>
      <c r="D40" s="6"/>
      <c r="E40" s="6"/>
      <c r="F40" s="6"/>
      <c r="G40" s="6"/>
      <c r="H40" s="6"/>
      <c r="I40" s="6"/>
      <c r="J40" s="6"/>
      <c r="K40" s="6"/>
    </row>
    <row r="41" spans="1:11" s="19" customFormat="1" ht="15.75" x14ac:dyDescent="0.25">
      <c r="C41" s="21"/>
    </row>
    <row r="42" spans="1:11" s="19" customFormat="1" ht="15.75" x14ac:dyDescent="0.25">
      <c r="C42" s="21"/>
    </row>
    <row r="43" spans="1:11" s="19" customFormat="1" ht="15.75" x14ac:dyDescent="0.25">
      <c r="C43" s="21"/>
    </row>
    <row r="44" spans="1:11" s="19" customFormat="1" ht="15.75" x14ac:dyDescent="0.25">
      <c r="C44" s="21"/>
    </row>
    <row r="45" spans="1:11" s="19" customFormat="1" ht="15.75" x14ac:dyDescent="0.25">
      <c r="C45" s="21"/>
    </row>
    <row r="46" spans="1:11" s="19" customFormat="1" ht="15.75" x14ac:dyDescent="0.25">
      <c r="C46" s="21"/>
    </row>
    <row r="47" spans="1:11" s="19" customFormat="1" ht="15.75" x14ac:dyDescent="0.25">
      <c r="C47" s="21"/>
    </row>
    <row r="48" spans="1:11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</sheetData>
  <mergeCells count="15">
    <mergeCell ref="A23:I23"/>
    <mergeCell ref="A1:F1"/>
    <mergeCell ref="G1:K1"/>
    <mergeCell ref="A2:K2"/>
    <mergeCell ref="E3:F3"/>
    <mergeCell ref="G3:H3"/>
    <mergeCell ref="G30:K30"/>
    <mergeCell ref="A36:F36"/>
    <mergeCell ref="G36:K36"/>
    <mergeCell ref="A25:C25"/>
    <mergeCell ref="A26:C26"/>
    <mergeCell ref="A28:B28"/>
    <mergeCell ref="G28:K28"/>
    <mergeCell ref="A29:F29"/>
    <mergeCell ref="G29:K2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THANG 1</vt:lpstr>
      <vt:lpstr>THANG 2</vt:lpstr>
      <vt:lpstr>THANG 3</vt:lpstr>
      <vt:lpstr>QUI I</vt:lpstr>
      <vt:lpstr>THANG 4</vt:lpstr>
      <vt:lpstr>'THANG 1'!Print_Area</vt:lpstr>
      <vt:lpstr>'THANG 2'!Print_Area</vt:lpstr>
      <vt:lpstr>'THANG 3'!Print_Area</vt:lpstr>
      <vt:lpstr>'THANG 1'!Print_Titles</vt:lpstr>
      <vt:lpstr>'THANG 2'!Print_Titles</vt:lpstr>
      <vt:lpstr>'THANG 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CoHoa</cp:lastModifiedBy>
  <cp:lastPrinted>2019-03-11T06:53:16Z</cp:lastPrinted>
  <dcterms:created xsi:type="dcterms:W3CDTF">2017-08-14T00:21:34Z</dcterms:created>
  <dcterms:modified xsi:type="dcterms:W3CDTF">2019-03-11T07:18:45Z</dcterms:modified>
</cp:coreProperties>
</file>